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<sst xmlns="http://schemas.openxmlformats.org/spreadsheetml/2006/main" count="90" uniqueCount="71">
  <si>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</si>
  <si>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</si>
  <si>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</si>
  <si>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</si>
  <si>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</si>
  <si>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</si>
  <si>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</si>
  <si>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</si>
  <si>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</si>
  <si>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</si>
  <si>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</si>
  <si>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</si>
  <si>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</si>
  <si>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</si>
  <si>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</si>
  <si>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</si>
  <si>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</si>
  <si>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</si>
  <si>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</si>
  <si>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</si>
  <si>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</si>
  <si>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</si>
  <si>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</si>
  <si>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</si>
  <si>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</si>
  <si>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</si>
  <si>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</si>
  <si>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</si>
  <si>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</si>
  <si>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</si>
  <si>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</si>
  <si>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</si>
  <si>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</si>
  <si>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</si>
  <si>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</si>
  <si>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</si>
  <si>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</si>
  <si>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</si>
  <si>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</si>
  <si>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</si>
  <si>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</si>
  <si>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</si>
  <si>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</si>
  <si>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</si>
  <si>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</si>
  <si>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</si>
  <si>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</si>
  <si>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</si>
  <si>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</si>
  <si>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</si>
  <si>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</si>
  <si>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</si>
  <si>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</si>
  <si>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</si>
  <si>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</si>
  <si>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</si>
  <si>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</si>
  <si>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</si>
  <si>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</si>
  <si>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</si>
  <si>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</si>
  <si>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</si>
  <si>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</si>
  <si>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</si>
  <si>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</si>
  <si>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</si>
  <si>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</si>
  <si>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Beverage:</t>
  </si>
  <si>
    <t>BV as of December 31, 2019 MV as of December30, 2019</t>
  </si>
  <si>
    <t>as of December 31, 2019</t>
  </si>
  <si>
    <t>Debt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</si>
</sst>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36</v>
      </c>
      <c r="B2" s="1"/>
      <c r="C2" s="93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6" t="s">
        <v>68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58</v>
      </c>
      <c r="B5" s="4">
        <v>748.74</v>
      </c>
      <c r="C5" s="1"/>
      <c r="D5" s="1"/>
      <c r="E5" s="1"/>
      <c r="F5" s="1"/>
      <c r="G5" s="1"/>
      <c r="J5" s="1"/>
      <c r="K5" s="1"/>
      <c r="L5" s="1"/>
      <c r="M5" s="27" t="str">
        <f>+G9</f>
        <v>as of December 31, 2019</v>
      </c>
    </row>
    <row r="6" spans="1:13" ht="12.75">
      <c r="A6" s="1" t="s">
        <v>46</v>
      </c>
      <c r="B6" s="112">
        <f>DATE(19,12,31)</f>
        <v>7305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4" t="s">
        <v>31</v>
      </c>
      <c r="B8" s="95" t="s">
        <v>13</v>
      </c>
      <c r="C8" s="95" t="s">
        <v>59</v>
      </c>
      <c r="D8" s="96"/>
      <c r="E8" s="96"/>
      <c r="F8" s="95" t="s">
        <v>60</v>
      </c>
      <c r="G8" s="95" t="s">
        <v>43</v>
      </c>
      <c r="H8" s="117" t="s">
        <v>44</v>
      </c>
      <c r="I8" s="118"/>
      <c r="K8" s="1"/>
      <c r="L8" s="1"/>
      <c r="M8" t="s">
        <v>1</v>
      </c>
      <c r="N8" s="100"/>
      <c r="O8" s="7"/>
    </row>
    <row r="9" spans="1:12" ht="12.75">
      <c r="A9" s="65"/>
      <c r="B9" s="97" t="s">
        <v>69</v>
      </c>
      <c r="C9" s="97" t="str">
        <f>+B9</f>
        <v>as of December 31, 2019</v>
      </c>
      <c r="D9" s="97" t="s">
        <v>11</v>
      </c>
      <c r="E9" s="97" t="s">
        <v>17</v>
      </c>
      <c r="F9" s="97" t="str">
        <f>+C9</f>
        <v>as of December 31, 2019</v>
      </c>
      <c r="G9" s="97" t="str">
        <f>+F9</f>
        <v>as of December 31, 2019</v>
      </c>
      <c r="H9" s="98" t="s">
        <v>20</v>
      </c>
      <c r="I9" s="99" t="s">
        <v>61</v>
      </c>
      <c r="K9" s="1"/>
      <c r="L9" s="1"/>
    </row>
    <row r="10" spans="1:20" ht="15">
      <c r="A10" s="88" t="s">
        <v>37</v>
      </c>
      <c r="B10" s="47"/>
      <c r="C10" s="47"/>
      <c r="D10" s="47"/>
      <c r="E10" s="47"/>
      <c r="F10" s="47"/>
      <c r="G10" s="48"/>
      <c r="H10" s="80">
        <v>353642.503</v>
      </c>
      <c r="I10" s="49">
        <f>(+H10/B$5)</f>
        <v>472.31682960707326</v>
      </c>
      <c r="K10" s="6"/>
      <c r="L10" s="3"/>
      <c r="M10" t="s">
        <v>2</v>
      </c>
      <c r="N10" s="6">
        <f>+I10</f>
        <v>472.31682960707326</v>
      </c>
      <c r="O10" s="8">
        <f>+N10/N21</f>
        <v>0.06586980528078006</v>
      </c>
      <c r="T10" s="8"/>
    </row>
    <row r="11" spans="1:20" ht="15">
      <c r="A11" s="66" t="s">
        <v>24</v>
      </c>
      <c r="B11" s="47"/>
      <c r="C11" s="47"/>
      <c r="D11" s="47"/>
      <c r="E11" s="47"/>
      <c r="F11" s="47"/>
      <c r="G11" s="48"/>
      <c r="H11" s="80"/>
      <c r="I11" s="14"/>
      <c r="K11" s="6"/>
      <c r="L11" s="1"/>
      <c r="M11" s="89" t="s">
        <v>48</v>
      </c>
      <c r="N11" s="6">
        <f>+I22</f>
        <v>827.1719743024282</v>
      </c>
      <c r="O11" s="8">
        <f>+N11/$N$21</f>
        <v>0.11535827958183642</v>
      </c>
      <c r="T11" s="22"/>
    </row>
    <row r="12" spans="1:20" ht="14.25">
      <c r="A12" s="67" t="s">
        <v>10</v>
      </c>
      <c r="B12" s="91">
        <v>101017081114</v>
      </c>
      <c r="C12" s="101">
        <f>+C50</f>
        <v>10752813212.578197</v>
      </c>
      <c r="D12" s="50">
        <f>+C72+110838094</f>
        <v>25945976765.5</v>
      </c>
      <c r="E12" s="47">
        <f>+D12/B12</f>
        <v>0.2568474210437678</v>
      </c>
      <c r="F12" s="101">
        <f>+C12*E12</f>
        <v>2761832342.6160617</v>
      </c>
      <c r="G12" s="103">
        <v>79.7</v>
      </c>
      <c r="H12" s="80">
        <f>+G12*D12/1000000</f>
        <v>2067894.3482103501</v>
      </c>
      <c r="I12" s="14">
        <f>(+H12/B$5)</f>
        <v>2761.832342616062</v>
      </c>
      <c r="K12" s="6"/>
      <c r="L12" s="1"/>
      <c r="M12" s="89" t="s">
        <v>55</v>
      </c>
      <c r="N12" s="5">
        <f>+I24</f>
        <v>401.03818290071325</v>
      </c>
      <c r="O12" s="8">
        <f>+N12/$N$21</f>
        <v>0.055929209720949224</v>
      </c>
      <c r="T12" s="22"/>
    </row>
    <row r="13" spans="1:20" ht="14.25">
      <c r="A13" s="67"/>
      <c r="B13" s="50"/>
      <c r="C13" s="51"/>
      <c r="D13" s="50"/>
      <c r="E13" s="47"/>
      <c r="F13" s="51"/>
      <c r="G13" s="103"/>
      <c r="H13" s="80"/>
      <c r="I13" s="14"/>
      <c r="K13" s="6"/>
      <c r="L13" s="1"/>
      <c r="M13" s="89"/>
      <c r="N13" s="5"/>
      <c r="O13" s="8"/>
      <c r="T13" s="22"/>
    </row>
    <row r="14" spans="1:22" ht="14.25">
      <c r="A14" s="67"/>
      <c r="B14" s="50"/>
      <c r="C14" s="101"/>
      <c r="D14" s="50"/>
      <c r="E14" s="47"/>
      <c r="F14" s="101"/>
      <c r="G14" s="104"/>
      <c r="H14" s="80"/>
      <c r="I14" s="14"/>
      <c r="J14" s="6"/>
      <c r="L14" s="1"/>
      <c r="M14" t="s">
        <v>3</v>
      </c>
      <c r="N14" s="6">
        <f>+I12+I14+I13</f>
        <v>2761.832342616062</v>
      </c>
      <c r="O14" s="8">
        <f aca="true" t="shared" si="0" ref="O14:O19">+N14/$N$21</f>
        <v>0.38516806351707483</v>
      </c>
      <c r="S14" s="89"/>
      <c r="T14" s="22"/>
      <c r="V14" s="108"/>
    </row>
    <row r="15" spans="1:22" ht="15">
      <c r="A15" s="66" t="s">
        <v>67</v>
      </c>
      <c r="B15" s="50"/>
      <c r="C15" s="51"/>
      <c r="D15" s="50"/>
      <c r="E15" s="47"/>
      <c r="F15" s="51"/>
      <c r="G15" s="104"/>
      <c r="H15" s="80"/>
      <c r="I15" s="14"/>
      <c r="J15" s="6"/>
      <c r="L15" s="1"/>
      <c r="M15" t="s">
        <v>4</v>
      </c>
      <c r="N15" s="6">
        <f>+I16</f>
        <v>1091.1275255228784</v>
      </c>
      <c r="O15" s="8">
        <f t="shared" si="0"/>
        <v>0.1521698003064658</v>
      </c>
      <c r="R15" s="89"/>
      <c r="S15" s="89"/>
      <c r="T15" s="22"/>
      <c r="V15" s="108"/>
    </row>
    <row r="16" spans="1:22" ht="14.25">
      <c r="A16" s="67" t="s">
        <v>5</v>
      </c>
      <c r="B16" s="50">
        <v>369502872</v>
      </c>
      <c r="C16" s="101">
        <f>(+B16*G16)/B$5</f>
        <v>3637091869.861367</v>
      </c>
      <c r="D16" s="50">
        <f>110850858</f>
        <v>110850858</v>
      </c>
      <c r="E16" s="47">
        <f>+D16/B16</f>
        <v>0.29999999025717994</v>
      </c>
      <c r="F16" s="101">
        <f>+C16*E16</f>
        <v>1091127525.5228786</v>
      </c>
      <c r="G16" s="103">
        <v>7370</v>
      </c>
      <c r="H16" s="80">
        <f>+G16*D16/1000000</f>
        <v>816970.82346</v>
      </c>
      <c r="I16" s="14">
        <f>(+H16/B$5)</f>
        <v>1091.1275255228784</v>
      </c>
      <c r="J16" s="6"/>
      <c r="L16" s="1"/>
      <c r="M16" t="s">
        <v>30</v>
      </c>
      <c r="N16" s="6">
        <f>+I19+I20</f>
        <v>755.0331236477282</v>
      </c>
      <c r="O16" s="8">
        <f t="shared" si="0"/>
        <v>0.10529771906834079</v>
      </c>
      <c r="R16" s="89"/>
      <c r="S16" s="89"/>
      <c r="T16" s="22"/>
      <c r="V16" s="108"/>
    </row>
    <row r="17" spans="1:22" ht="15">
      <c r="A17" s="68"/>
      <c r="B17" s="50"/>
      <c r="C17" s="51"/>
      <c r="D17" s="50"/>
      <c r="E17" s="47"/>
      <c r="F17" s="51"/>
      <c r="G17" s="103"/>
      <c r="H17" s="80"/>
      <c r="I17" s="14"/>
      <c r="J17" s="6"/>
      <c r="L17" s="1"/>
      <c r="M17" t="s">
        <v>50</v>
      </c>
      <c r="N17" s="5">
        <f>+I26</f>
        <v>814.8718847664076</v>
      </c>
      <c r="O17" s="8">
        <f t="shared" si="0"/>
        <v>0.11364289606829983</v>
      </c>
      <c r="R17" s="89"/>
      <c r="S17" s="89"/>
      <c r="T17" s="22"/>
      <c r="V17" s="108"/>
    </row>
    <row r="18" spans="1:22" ht="15">
      <c r="A18" s="66" t="s">
        <v>25</v>
      </c>
      <c r="B18" s="50"/>
      <c r="C18" s="51"/>
      <c r="D18" s="50"/>
      <c r="E18" s="47"/>
      <c r="F18" s="51"/>
      <c r="G18" s="103"/>
      <c r="H18" s="80"/>
      <c r="I18" s="14"/>
      <c r="J18" s="6"/>
      <c r="L18" s="1"/>
      <c r="N18" s="6"/>
      <c r="O18" s="8">
        <f t="shared" si="0"/>
        <v>0</v>
      </c>
      <c r="T18" s="22"/>
      <c r="V18" s="108"/>
    </row>
    <row r="19" spans="1:20" ht="14.25">
      <c r="A19" s="69" t="s">
        <v>56</v>
      </c>
      <c r="B19" s="53">
        <v>22264779169</v>
      </c>
      <c r="C19" s="110" t="s">
        <v>19</v>
      </c>
      <c r="D19" s="53">
        <v>22126166227</v>
      </c>
      <c r="E19" s="55">
        <f>+D19/B19</f>
        <v>0.9937743401383924</v>
      </c>
      <c r="F19" s="110" t="s">
        <v>19</v>
      </c>
      <c r="G19" s="109" t="s">
        <v>19</v>
      </c>
      <c r="H19" s="80">
        <v>450049</v>
      </c>
      <c r="I19" s="14">
        <f>(+H19/B$5)</f>
        <v>601.0751395678072</v>
      </c>
      <c r="J19" s="36" t="s">
        <v>63</v>
      </c>
      <c r="L19" s="1"/>
      <c r="M19" t="s">
        <v>6</v>
      </c>
      <c r="N19" s="35">
        <f>+I29</f>
        <v>47.06852578999386</v>
      </c>
      <c r="O19" s="8">
        <f t="shared" si="0"/>
        <v>0.006564226456252957</v>
      </c>
      <c r="T19" s="8"/>
    </row>
    <row r="20" spans="1:20" ht="14.25">
      <c r="A20" s="69" t="s">
        <v>62</v>
      </c>
      <c r="B20" s="53">
        <v>751740</v>
      </c>
      <c r="C20" s="110" t="s">
        <v>19</v>
      </c>
      <c r="D20" s="53">
        <v>751523</v>
      </c>
      <c r="E20" s="55">
        <f>+D20/B20</f>
        <v>0.9997113363662968</v>
      </c>
      <c r="F20" s="110" t="s">
        <v>19</v>
      </c>
      <c r="G20" s="109" t="s">
        <v>19</v>
      </c>
      <c r="H20" s="80">
        <f>150599.978-4866.811-30458.666</f>
        <v>115274.50100000002</v>
      </c>
      <c r="I20" s="14">
        <f>(+H20/B$5)</f>
        <v>153.95798407992095</v>
      </c>
      <c r="J20" s="36" t="s">
        <v>64</v>
      </c>
      <c r="L20" s="1"/>
      <c r="N20" s="35"/>
      <c r="O20" s="8"/>
      <c r="T20" s="8"/>
    </row>
    <row r="21" spans="1:15" ht="15">
      <c r="A21" s="66" t="s">
        <v>48</v>
      </c>
      <c r="B21" s="50"/>
      <c r="C21" s="51"/>
      <c r="D21" s="50"/>
      <c r="E21" s="47"/>
      <c r="F21" s="51"/>
      <c r="G21" s="103"/>
      <c r="H21" s="80"/>
      <c r="I21" s="14"/>
      <c r="J21" s="6"/>
      <c r="L21" s="1"/>
      <c r="M21" t="s">
        <v>22</v>
      </c>
      <c r="N21" s="6">
        <f>SUM(N10:N19)</f>
        <v>7170.460389153285</v>
      </c>
      <c r="O21" s="8">
        <f>SUM(O10:O19)</f>
        <v>0.9999999999999999</v>
      </c>
    </row>
    <row r="22" spans="1:15" ht="14.25">
      <c r="A22" s="69" t="s">
        <v>49</v>
      </c>
      <c r="B22" s="53">
        <v>36796876188</v>
      </c>
      <c r="C22" s="101">
        <f>(+B22*G22)/B$5</f>
        <v>1346083338.3942626</v>
      </c>
      <c r="D22" s="53">
        <v>22611783280</v>
      </c>
      <c r="E22" s="55">
        <f>+D22/B22</f>
        <v>0.614502795413216</v>
      </c>
      <c r="F22" s="101">
        <f>+C22*E22</f>
        <v>827171974.3024282</v>
      </c>
      <c r="G22" s="105">
        <v>27.39</v>
      </c>
      <c r="H22" s="80">
        <f>+G22*D22/1000000</f>
        <v>619336.7440392001</v>
      </c>
      <c r="I22" s="14">
        <f>(+H22/B$5)</f>
        <v>827.1719743024282</v>
      </c>
      <c r="J22" s="6"/>
      <c r="L22" s="1"/>
      <c r="M22" t="s">
        <v>7</v>
      </c>
      <c r="N22" s="6">
        <f>I35</f>
        <v>-1295.8733806127627</v>
      </c>
      <c r="O22" s="8"/>
    </row>
    <row r="23" spans="1:15" ht="15">
      <c r="A23" s="90" t="s">
        <v>55</v>
      </c>
      <c r="B23" s="53"/>
      <c r="C23" s="54"/>
      <c r="D23" s="53"/>
      <c r="E23" s="55"/>
      <c r="F23" s="54"/>
      <c r="G23" s="105"/>
      <c r="H23" s="80"/>
      <c r="I23" s="14"/>
      <c r="J23" s="6"/>
      <c r="L23" s="1"/>
      <c r="N23" s="6"/>
      <c r="O23" s="8"/>
    </row>
    <row r="24" spans="1:15" ht="14.25">
      <c r="A24" s="69" t="s">
        <v>57</v>
      </c>
      <c r="B24" s="53">
        <v>9736791983</v>
      </c>
      <c r="C24" s="101">
        <f>(+B24*G24)/B$5</f>
        <v>768290288.1582927</v>
      </c>
      <c r="D24" s="53">
        <v>5082486951</v>
      </c>
      <c r="E24" s="55">
        <f>+D24/B24</f>
        <v>0.5219878333514564</v>
      </c>
      <c r="F24" s="101">
        <f>+C24*E24</f>
        <v>401038182.90071326</v>
      </c>
      <c r="G24" s="105">
        <v>59.08</v>
      </c>
      <c r="H24" s="80">
        <f>+G24*D24/1000000</f>
        <v>300273.32906508003</v>
      </c>
      <c r="I24" s="14">
        <f>(+H24/B$5)</f>
        <v>401.03818290071325</v>
      </c>
      <c r="J24" s="6"/>
      <c r="L24" s="1"/>
      <c r="N24" s="6"/>
      <c r="O24" s="8"/>
    </row>
    <row r="25" spans="1:15" ht="15">
      <c r="A25" s="66" t="s">
        <v>52</v>
      </c>
      <c r="B25" s="53"/>
      <c r="C25" s="54"/>
      <c r="D25" s="53"/>
      <c r="E25" s="55"/>
      <c r="F25" s="56"/>
      <c r="G25" s="105"/>
      <c r="H25" s="80"/>
      <c r="I25" s="14"/>
      <c r="J25" s="6"/>
      <c r="L25" s="1"/>
      <c r="N25" s="6"/>
      <c r="O25" s="8"/>
    </row>
    <row r="26" spans="1:15" ht="14.25">
      <c r="A26" s="69" t="s">
        <v>51</v>
      </c>
      <c r="B26" s="59" t="s">
        <v>19</v>
      </c>
      <c r="C26" s="59" t="s">
        <v>19</v>
      </c>
      <c r="D26" s="59" t="s">
        <v>19</v>
      </c>
      <c r="E26" s="55">
        <v>1</v>
      </c>
      <c r="F26" s="59" t="s">
        <v>19</v>
      </c>
      <c r="G26" s="60" t="s">
        <v>19</v>
      </c>
      <c r="H26" s="111">
        <v>610127.175</v>
      </c>
      <c r="I26" s="14">
        <f>(+H26/B$5)</f>
        <v>814.8718847664076</v>
      </c>
      <c r="J26" s="36" t="s">
        <v>21</v>
      </c>
      <c r="L26" s="1"/>
      <c r="N26" s="6"/>
      <c r="O26" s="8"/>
    </row>
    <row r="27" spans="1:15" ht="14.25">
      <c r="A27" s="69"/>
      <c r="B27" s="53"/>
      <c r="C27" s="54"/>
      <c r="D27" s="53"/>
      <c r="E27" s="55"/>
      <c r="F27" s="56"/>
      <c r="G27" s="105"/>
      <c r="H27" s="80"/>
      <c r="I27" s="14"/>
      <c r="J27" s="6"/>
      <c r="L27" s="1"/>
      <c r="N27" s="6"/>
      <c r="O27" s="8"/>
    </row>
    <row r="28" spans="1:15" ht="15">
      <c r="A28" s="70"/>
      <c r="B28" s="57"/>
      <c r="C28" s="57"/>
      <c r="D28" s="57"/>
      <c r="E28" s="57"/>
      <c r="F28" s="57"/>
      <c r="G28" s="105"/>
      <c r="H28" s="113"/>
      <c r="I28" s="58"/>
      <c r="J28" s="6"/>
      <c r="L28" s="1"/>
      <c r="M28" t="s">
        <v>8</v>
      </c>
      <c r="N28" s="6">
        <f>+N21+N22</f>
        <v>5874.587008540522</v>
      </c>
      <c r="O28" s="8"/>
    </row>
    <row r="29" spans="1:12" ht="15">
      <c r="A29" s="66" t="s">
        <v>12</v>
      </c>
      <c r="B29" s="50"/>
      <c r="C29" s="61"/>
      <c r="D29" s="55"/>
      <c r="E29" s="47"/>
      <c r="F29" s="51"/>
      <c r="G29" s="103"/>
      <c r="H29" s="114">
        <v>35242.088</v>
      </c>
      <c r="I29" s="49">
        <f>H29/B$5</f>
        <v>47.06852578999386</v>
      </c>
      <c r="J29" s="36" t="s">
        <v>21</v>
      </c>
      <c r="L29" s="1"/>
    </row>
    <row r="30" spans="1:12" ht="12.75">
      <c r="A30" s="71"/>
      <c r="B30" s="47"/>
      <c r="C30" s="52"/>
      <c r="D30" s="50"/>
      <c r="E30" s="50"/>
      <c r="F30" s="51"/>
      <c r="G30" s="103"/>
      <c r="H30" s="80"/>
      <c r="I30" s="14"/>
      <c r="L30" s="1"/>
    </row>
    <row r="31" spans="1:14" ht="12.75">
      <c r="A31" s="75" t="s">
        <v>23</v>
      </c>
      <c r="B31" s="76"/>
      <c r="C31" s="77"/>
      <c r="D31" s="78"/>
      <c r="E31" s="76"/>
      <c r="F31" s="76"/>
      <c r="G31" s="115"/>
      <c r="H31" s="81">
        <f>SUM(H10:H30)</f>
        <v>5368810.51177463</v>
      </c>
      <c r="I31" s="79">
        <f>SUM(I10:I30)</f>
        <v>7170.460389153283</v>
      </c>
      <c r="L31" s="1"/>
      <c r="M31" s="23" t="s">
        <v>32</v>
      </c>
      <c r="N31" s="23">
        <f>+F40</f>
        <v>1662759593</v>
      </c>
    </row>
    <row r="32" spans="1:14" ht="15">
      <c r="A32" s="88" t="s">
        <v>47</v>
      </c>
      <c r="B32" s="12"/>
      <c r="C32" s="12"/>
      <c r="D32" s="12"/>
      <c r="E32" s="12"/>
      <c r="F32" s="12"/>
      <c r="G32" s="116"/>
      <c r="H32" s="80">
        <f>+B64</f>
        <v>970272.235</v>
      </c>
      <c r="I32" s="49">
        <f>+H32/B5</f>
        <v>1295.8733806127627</v>
      </c>
      <c r="K32" s="1"/>
      <c r="L32" s="1"/>
      <c r="M32" s="23"/>
      <c r="N32" s="23"/>
    </row>
    <row r="33" spans="1:14" ht="13.5" thickBot="1">
      <c r="A33" s="72"/>
      <c r="B33" s="15"/>
      <c r="C33" s="15"/>
      <c r="D33" s="15"/>
      <c r="E33" s="15"/>
      <c r="F33" s="15"/>
      <c r="G33" s="15"/>
      <c r="H33" s="62"/>
      <c r="I33" s="63"/>
      <c r="K33" s="3"/>
      <c r="L33" s="1"/>
      <c r="M33" t="s">
        <v>33</v>
      </c>
      <c r="N33" s="23">
        <f>+N28*1000000</f>
        <v>5874587008.540523</v>
      </c>
    </row>
    <row r="34" spans="1:14" ht="12.75">
      <c r="A34" s="73" t="s">
        <v>14</v>
      </c>
      <c r="B34" s="9"/>
      <c r="C34" s="9"/>
      <c r="D34" s="9"/>
      <c r="E34" s="9"/>
      <c r="F34" s="9"/>
      <c r="G34" s="9"/>
      <c r="H34" s="10">
        <f>+H31</f>
        <v>5368810.51177463</v>
      </c>
      <c r="I34" s="11">
        <f>H34/B$5</f>
        <v>7170.460389153284</v>
      </c>
      <c r="K34" s="1"/>
      <c r="L34" s="1"/>
      <c r="M34" s="23"/>
      <c r="N34" s="23"/>
    </row>
    <row r="35" spans="1:14" ht="12.75">
      <c r="A35" s="74" t="s">
        <v>70</v>
      </c>
      <c r="B35" s="12"/>
      <c r="C35" s="12"/>
      <c r="D35" s="12"/>
      <c r="E35" s="12"/>
      <c r="F35" s="12"/>
      <c r="G35" s="12"/>
      <c r="H35" s="13">
        <f>-H32</f>
        <v>-970272.235</v>
      </c>
      <c r="I35" s="14">
        <f>H35/B$5</f>
        <v>-1295.8733806127627</v>
      </c>
      <c r="K35" s="1"/>
      <c r="L35" s="1"/>
      <c r="M35" t="s">
        <v>34</v>
      </c>
      <c r="N35" s="26">
        <f>+B5</f>
        <v>748.74</v>
      </c>
    </row>
    <row r="36" spans="1:14" ht="13.5" thickBot="1">
      <c r="A36" s="41" t="s">
        <v>15</v>
      </c>
      <c r="B36" s="15"/>
      <c r="C36" s="15"/>
      <c r="D36" s="15"/>
      <c r="E36" s="15"/>
      <c r="F36" s="15"/>
      <c r="G36" s="82" t="s">
        <v>8</v>
      </c>
      <c r="H36" s="41">
        <f>+H34+H35</f>
        <v>4398538.27677463</v>
      </c>
      <c r="I36" s="42">
        <f>+I34+I35</f>
        <v>5874.587008540521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35</v>
      </c>
      <c r="N37" s="39">
        <f>+(N33*N35)/N31</f>
        <v>2645.324252099883</v>
      </c>
    </row>
    <row r="38" spans="1:14" ht="12.75">
      <c r="A38" s="1"/>
      <c r="B38" s="1"/>
      <c r="C38" s="1"/>
      <c r="D38" s="1"/>
      <c r="E38" s="1"/>
      <c r="F38" s="38" t="s">
        <v>45</v>
      </c>
      <c r="G38" s="45">
        <f>+H36*1000000/F40</f>
        <v>2645.3242520998824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3" t="s">
        <v>40</v>
      </c>
      <c r="B40" s="16"/>
      <c r="C40" s="16"/>
      <c r="D40" s="16"/>
      <c r="E40" s="16"/>
      <c r="F40" s="94">
        <f>1662759593</f>
        <v>1662759593</v>
      </c>
      <c r="G40" s="106">
        <v>1535.5</v>
      </c>
      <c r="H40" s="17">
        <f>+G40*F40/1000000</f>
        <v>2553167.3550515</v>
      </c>
      <c r="I40" s="18">
        <f>H40/B$5</f>
        <v>3409.951859192109</v>
      </c>
      <c r="K40" s="1"/>
      <c r="L40" s="1"/>
      <c r="N40" s="6"/>
    </row>
    <row r="41" spans="1:12" ht="13.5" thickBot="1">
      <c r="A41" s="28" t="s">
        <v>9</v>
      </c>
      <c r="B41" s="1"/>
      <c r="C41" s="1"/>
      <c r="D41" s="1"/>
      <c r="E41" s="1"/>
      <c r="F41" s="1"/>
      <c r="G41" s="1"/>
      <c r="H41" s="19">
        <f>(H40-H36)/H36</f>
        <v>-0.4195418581366326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 t="s">
        <v>16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27</v>
      </c>
      <c r="C48" s="30" t="s">
        <v>28</v>
      </c>
      <c r="F48" s="30" t="s">
        <v>26</v>
      </c>
      <c r="G48" s="30" t="s">
        <v>29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December 31, 2019</v>
      </c>
      <c r="C49" s="32" t="str">
        <f>+B49</f>
        <v>as of December 31, 2019</v>
      </c>
      <c r="D49" s="32" t="s">
        <v>11</v>
      </c>
      <c r="E49" s="32" t="s">
        <v>18</v>
      </c>
      <c r="F49" s="32" t="str">
        <f>+B49</f>
        <v>as of December 31, 2019</v>
      </c>
      <c r="G49" s="32" t="str">
        <f>+F49</f>
        <v>as of December 31, 2019</v>
      </c>
      <c r="I49" s="1"/>
      <c r="J49" s="5"/>
      <c r="K49" s="1"/>
      <c r="L49" s="1"/>
      <c r="M49" s="34"/>
    </row>
    <row r="50" spans="1:12" ht="12.75">
      <c r="A50" s="1" t="s">
        <v>10</v>
      </c>
      <c r="B50" s="1">
        <f>+B12</f>
        <v>101017081114</v>
      </c>
      <c r="C50" s="101">
        <f>(+B50*G50)/B$5</f>
        <v>10752813212.578197</v>
      </c>
      <c r="D50" s="1">
        <f>+D12</f>
        <v>25945976765.5</v>
      </c>
      <c r="E50" s="22">
        <f>+D50/B50</f>
        <v>0.2568474210437678</v>
      </c>
      <c r="F50" s="102">
        <f>+C50*E50</f>
        <v>2761832342.6160617</v>
      </c>
      <c r="G50" s="26">
        <f>+G12</f>
        <v>79.7</v>
      </c>
      <c r="I50" s="1"/>
      <c r="J50" s="5"/>
      <c r="K50" s="1"/>
      <c r="L50" s="1"/>
    </row>
    <row r="51" spans="1:12" ht="12.75">
      <c r="A51" s="92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42</v>
      </c>
      <c r="B60" s="3">
        <v>847733.958</v>
      </c>
      <c r="C60" s="6">
        <f>+B60/B5</f>
        <v>1132.2140636268932</v>
      </c>
      <c r="D60" s="23"/>
      <c r="H60" s="23"/>
      <c r="L60" s="1"/>
    </row>
    <row r="61" spans="1:8" ht="12.75">
      <c r="A61" t="s">
        <v>53</v>
      </c>
      <c r="B61" s="3">
        <v>22937.189</v>
      </c>
      <c r="C61" s="5">
        <f>+B61/B5</f>
        <v>30.634384432513286</v>
      </c>
      <c r="D61" s="1"/>
      <c r="E61" s="1"/>
      <c r="H61" s="23"/>
    </row>
    <row r="62" spans="1:8" ht="12.75">
      <c r="A62" t="s">
        <v>54</v>
      </c>
      <c r="B62" s="3">
        <v>99601.088</v>
      </c>
      <c r="C62" s="5">
        <f>+B62/B5</f>
        <v>133.0249325533563</v>
      </c>
      <c r="F62" s="101"/>
      <c r="G62" s="22"/>
      <c r="H62" s="23"/>
    </row>
    <row r="63" spans="1:8" ht="12.75">
      <c r="A63" s="89"/>
      <c r="B63" s="3"/>
      <c r="C63" s="5"/>
      <c r="F63" s="1"/>
      <c r="G63" s="22"/>
      <c r="H63" s="23"/>
    </row>
    <row r="64" spans="1:8" ht="12.75">
      <c r="A64" s="24" t="s">
        <v>38</v>
      </c>
      <c r="B64" s="107">
        <f>+B60+B61+B62+B63</f>
        <v>970272.235</v>
      </c>
      <c r="C64" s="85">
        <f>+C60+C61+C62</f>
        <v>1295.873380612763</v>
      </c>
      <c r="D64" s="1"/>
      <c r="F64" s="101"/>
      <c r="G64" s="22"/>
      <c r="H64" s="23"/>
    </row>
    <row r="65" spans="2:8" ht="12.75">
      <c r="B65" s="1"/>
      <c r="C65" s="1"/>
      <c r="D65" s="1"/>
      <c r="F65" s="101"/>
      <c r="G65" s="22"/>
      <c r="H65" s="23"/>
    </row>
    <row r="66" spans="2:6" ht="12.75">
      <c r="B66" s="1"/>
      <c r="C66" s="1"/>
      <c r="F66" s="1"/>
    </row>
    <row r="67" spans="1:6" ht="12.75">
      <c r="A67" s="89" t="s">
        <v>66</v>
      </c>
      <c r="B67" s="1"/>
      <c r="C67" s="1"/>
      <c r="F67" s="1"/>
    </row>
    <row r="68" spans="1:6" ht="12.75">
      <c r="A68" s="89" t="s">
        <v>65</v>
      </c>
      <c r="C68" s="1"/>
      <c r="F68" s="38"/>
    </row>
    <row r="69" spans="1:6" ht="12.75">
      <c r="A69" s="89"/>
      <c r="C69" s="1"/>
      <c r="F69" s="38"/>
    </row>
    <row r="70" spans="2:6" ht="12.75">
      <c r="B70" s="38" t="s">
        <v>10</v>
      </c>
      <c r="C70" s="38" t="s">
        <v>40</v>
      </c>
      <c r="D70" s="38" t="s">
        <v>41</v>
      </c>
      <c r="E70" s="26"/>
      <c r="F70" s="26"/>
    </row>
    <row r="71" spans="2:6" ht="12.75">
      <c r="B71" s="22">
        <f>+C71+D71</f>
        <v>1</v>
      </c>
      <c r="C71" s="87">
        <v>0.5</v>
      </c>
      <c r="D71" s="87">
        <v>0.5</v>
      </c>
      <c r="E71" s="23"/>
      <c r="F71" s="23"/>
    </row>
    <row r="72" spans="1:6" ht="12.75">
      <c r="A72" t="s">
        <v>39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2020-04-15T20:12:58Z</cp:lastPrinted>
  <dcterms:created xsi:type="dcterms:W3CDTF">2000-08-28T16:15:11Z</dcterms:created>
  <dcterms:modified xsi:type="dcterms:W3CDTF">2020-04-15T20:22:01Z</dcterms:modified>
  <cp:category/>
  <cp:version/>
  <cp:contentType/>
  <cp:contentStatus/>
</cp:coreProperties>
</file>