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'Quiñenco'!$B$1:$M$69</definedName>
  </definedNames>
  <calcPr fullCalcOnLoad="1"/>
</workbook>
</file>

<file path=xl/sharedStrings.xml><?xml version="1.0" encoding="utf-8"?>
<sst xmlns="http://schemas.openxmlformats.org/spreadsheetml/2006/main" count="75" uniqueCount="55">
  <si>
    <t>Financial</t>
  </si>
  <si>
    <t>CCU</t>
  </si>
  <si>
    <t>Quiñenco shares</t>
  </si>
  <si>
    <t>Total shares o/s</t>
  </si>
  <si>
    <t>Ownership %</t>
  </si>
  <si>
    <t>n.a.</t>
  </si>
  <si>
    <t>MCh$</t>
  </si>
  <si>
    <t>Manufacturing</t>
  </si>
  <si>
    <t>Assets</t>
  </si>
  <si>
    <t>Cash and Equivalents</t>
  </si>
  <si>
    <t>Other</t>
  </si>
  <si>
    <t>Price per Share (Ch$)</t>
  </si>
  <si>
    <t>TOTAL</t>
  </si>
  <si>
    <t>NAV per share Ch$</t>
  </si>
  <si>
    <t>Cash</t>
  </si>
  <si>
    <t>Transport</t>
  </si>
  <si>
    <t>Vapores</t>
  </si>
  <si>
    <t>Energy</t>
  </si>
  <si>
    <t>SM SAAM</t>
  </si>
  <si>
    <t>Company Market Cap in USD</t>
  </si>
  <si>
    <t>Value of Investment (USD)</t>
  </si>
  <si>
    <t>MUSD</t>
  </si>
  <si>
    <t>Port Services</t>
  </si>
  <si>
    <t>Beverage</t>
  </si>
  <si>
    <t>Financial Debt</t>
  </si>
  <si>
    <t>Coporate level Financial Debt</t>
  </si>
  <si>
    <t>NAV Summary by Sector</t>
  </si>
  <si>
    <t>Total NAV</t>
  </si>
  <si>
    <t>Sector</t>
  </si>
  <si>
    <t>Total Gross Assets</t>
  </si>
  <si>
    <t xml:space="preserve">Company Market Cap </t>
  </si>
  <si>
    <t>Quiñenco's Market Value</t>
  </si>
  <si>
    <r>
      <t>Invexans Corporate</t>
    </r>
    <r>
      <rPr>
        <vertAlign val="superscript"/>
        <sz val="10"/>
        <rFont val="Arial"/>
        <family val="2"/>
      </rPr>
      <t>1</t>
    </r>
  </si>
  <si>
    <t>1: NAV estimate: market value of investment in Nexans + other net assets at book value of Invexans Corporate.</t>
  </si>
  <si>
    <r>
      <t>Techpack</t>
    </r>
    <r>
      <rPr>
        <vertAlign val="superscript"/>
        <sz val="10"/>
        <rFont val="Arial"/>
        <family val="2"/>
      </rPr>
      <t>2</t>
    </r>
  </si>
  <si>
    <t>Financial Sector</t>
  </si>
  <si>
    <r>
      <t>Enex</t>
    </r>
    <r>
      <rPr>
        <vertAlign val="superscript"/>
        <sz val="10"/>
        <rFont val="Arial"/>
        <family val="2"/>
      </rPr>
      <t>3</t>
    </r>
  </si>
  <si>
    <r>
      <t>Other Corporate Assets</t>
    </r>
    <r>
      <rPr>
        <b/>
        <vertAlign val="superscript"/>
        <sz val="10"/>
        <rFont val="Arial"/>
        <family val="2"/>
      </rPr>
      <t>3</t>
    </r>
  </si>
  <si>
    <r>
      <t>50% LQIF Financial Debt</t>
    </r>
    <r>
      <rPr>
        <b/>
        <vertAlign val="superscript"/>
        <sz val="10"/>
        <rFont val="Arial"/>
        <family val="2"/>
      </rPr>
      <t>4</t>
    </r>
  </si>
  <si>
    <r>
      <t>50% IRSA Financial Debt</t>
    </r>
    <r>
      <rPr>
        <b/>
        <vertAlign val="superscript"/>
        <sz val="10"/>
        <rFont val="Arial"/>
        <family val="2"/>
      </rPr>
      <t>5</t>
    </r>
  </si>
  <si>
    <t>Observed USD Exchange Rate</t>
  </si>
  <si>
    <t>5: IRSA is a holding company owned 50% by Quiñenco and 50% by Heineken. IRSA owns 243,389,264 shares of CCU.</t>
  </si>
  <si>
    <t>Notes:</t>
  </si>
  <si>
    <t>(A) Total Gross Assets</t>
  </si>
  <si>
    <t>(B) Total Financial Debt</t>
  </si>
  <si>
    <t>Net Asset Value = (A) - (B)</t>
  </si>
  <si>
    <t>Value (MUSD)</t>
  </si>
  <si>
    <t>% of Total Gross Assets</t>
  </si>
  <si>
    <t>Implied Discount to NAV</t>
  </si>
  <si>
    <t>Banco de Chile</t>
  </si>
  <si>
    <t xml:space="preserve">4: LQIF is a holding company owned 50% by Quiñenco and 50% by Citigroup. LQIF owns 51,670,277,343 shares of Banco de Chile. </t>
  </si>
  <si>
    <t>NAV estimation as of:</t>
  </si>
  <si>
    <t>as of June 30, 2022</t>
  </si>
  <si>
    <t xml:space="preserve">2: Book value as of June 30th 2022 net of account receivable from Inversiones Río Bravo (wholly owned subsidiary). </t>
  </si>
  <si>
    <t>3: Book value as of June 30th 2022.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</si>
</sst>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2"/>
      <color indexed="63"/>
      <name val="Arial"/>
      <family val="0"/>
    </font>
    <font>
      <vertAlign val="superscript"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" fontId="0" fillId="0" borderId="0" xfId="59" applyNumberFormat="1" applyFont="1" applyFill="1" applyBorder="1" applyAlignment="1">
      <alignment/>
    </xf>
    <xf numFmtId="189" fontId="0" fillId="0" borderId="0" xfId="59" applyNumberFormat="1" applyFont="1" applyFill="1" applyBorder="1" applyAlignment="1">
      <alignment/>
    </xf>
    <xf numFmtId="189" fontId="0" fillId="0" borderId="0" xfId="5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59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59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43" applyFont="1" applyAlignment="1">
      <alignment/>
    </xf>
    <xf numFmtId="179" fontId="0" fillId="0" borderId="10" xfId="43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43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43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43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59" applyNumberFormat="1" applyFont="1" applyFill="1" applyBorder="1" applyAlignment="1">
      <alignment/>
    </xf>
    <xf numFmtId="9" fontId="2" fillId="2" borderId="10" xfId="59" applyNumberFormat="1" applyFont="1" applyFill="1" applyBorder="1" applyAlignment="1">
      <alignment/>
    </xf>
    <xf numFmtId="10" fontId="0" fillId="0" borderId="0" xfId="59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59" applyNumberFormat="1" applyFont="1" applyBorder="1" applyAlignment="1">
      <alignment/>
    </xf>
    <xf numFmtId="3" fontId="0" fillId="0" borderId="12" xfId="59" applyNumberFormat="1" applyFont="1" applyFill="1" applyBorder="1" applyAlignment="1">
      <alignment/>
    </xf>
    <xf numFmtId="183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0" fontId="0" fillId="34" borderId="0" xfId="59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3" fontId="0" fillId="34" borderId="0" xfId="59" applyNumberFormat="1" applyFont="1" applyFill="1" applyBorder="1" applyAlignment="1">
      <alignment/>
    </xf>
    <xf numFmtId="189" fontId="0" fillId="34" borderId="0" xfId="59" applyNumberFormat="1" applyFont="1" applyFill="1" applyBorder="1" applyAlignment="1">
      <alignment/>
    </xf>
    <xf numFmtId="187" fontId="0" fillId="34" borderId="0" xfId="59" applyNumberFormat="1" applyFont="1" applyFill="1" applyBorder="1" applyAlignment="1">
      <alignment horizontal="right"/>
    </xf>
    <xf numFmtId="192" fontId="0" fillId="34" borderId="0" xfId="59" applyNumberFormat="1" applyFont="1" applyFill="1" applyBorder="1" applyAlignment="1">
      <alignment horizontal="right" readingOrder="1"/>
    </xf>
    <xf numFmtId="3" fontId="0" fillId="34" borderId="0" xfId="59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10" fontId="0" fillId="0" borderId="0" xfId="59" applyNumberFormat="1" applyFont="1" applyBorder="1" applyAlignment="1">
      <alignment horizontal="right"/>
    </xf>
    <xf numFmtId="10" fontId="0" fillId="34" borderId="0" xfId="59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 horizontal="right"/>
    </xf>
    <xf numFmtId="20" fontId="0" fillId="0" borderId="0" xfId="0" applyNumberFormat="1" applyFont="1" applyAlignment="1">
      <alignment/>
    </xf>
    <xf numFmtId="179" fontId="0" fillId="0" borderId="0" xfId="43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3" fontId="0" fillId="0" borderId="13" xfId="59" applyNumberFormat="1" applyFont="1" applyBorder="1" applyAlignment="1">
      <alignment/>
    </xf>
    <xf numFmtId="189" fontId="0" fillId="0" borderId="13" xfId="59" applyNumberFormat="1" applyFont="1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13" xfId="59" applyNumberFormat="1" applyFont="1" applyBorder="1" applyAlignment="1">
      <alignment/>
    </xf>
    <xf numFmtId="189" fontId="0" fillId="0" borderId="13" xfId="59" applyNumberFormat="1" applyFont="1" applyBorder="1" applyAlignment="1">
      <alignment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82" fontId="2" fillId="33" borderId="0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3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Gross Asset Value by Sector 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as of June 30</a:t>
            </a:r>
            <a:r>
              <a:rPr lang="en-US" cap="none" sz="1000" b="0" i="0" u="none" baseline="30000">
                <a:solidFill>
                  <a:srgbClr val="333333"/>
                </a:solidFill>
                <a:latin typeface="Arial"/>
                <a:ea typeface="Arial"/>
                <a:cs typeface="Arial"/>
              </a:rPr>
              <a:t>th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factor"/>
          <c:yMode val="factor"/>
          <c:x val="-0.0062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4925"/>
          <c:w val="0.57925"/>
          <c:h val="0.705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975"/>
          <c:w val="0.961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22</xdr:row>
      <xdr:rowOff>114300</xdr:rowOff>
    </xdr:from>
    <xdr:to>
      <xdr:col>13</xdr:col>
      <xdr:colOff>1685925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4468475" y="3895725"/>
        <a:ext cx="47244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123825</xdr:rowOff>
    </xdr:from>
    <xdr:to>
      <xdr:col>1</xdr:col>
      <xdr:colOff>1943100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q2020-my.sharepoint.com/personal/cpumarino_lq_cl/Documents/Qui&#241;enco/Presentaciones%20Corporativas/2022/NAV%20Estimate%20June%203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IQ"/>
      <sheetName val="_CIQHiddenCacheSheet"/>
      <sheetName val="Quiñenco"/>
    </sheetNames>
    <sheetDataSet>
      <sheetData sheetId="0">
        <row r="10">
          <cell r="C10">
            <v>83.5</v>
          </cell>
        </row>
        <row r="11">
          <cell r="C11">
            <v>5800</v>
          </cell>
        </row>
        <row r="12">
          <cell r="C12">
            <v>81.99</v>
          </cell>
        </row>
        <row r="13">
          <cell r="C13">
            <v>54.96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I36" sqref="I36"/>
    </sheetView>
  </sheetViews>
  <sheetFormatPr defaultColWidth="11.421875" defaultRowHeight="12.75"/>
  <cols>
    <col min="1" max="1" width="5.7109375" style="6" customWidth="1"/>
    <col min="2" max="2" width="30.00390625" style="6" customWidth="1"/>
    <col min="3" max="3" width="24.140625" style="6" customWidth="1"/>
    <col min="4" max="4" width="28.421875" style="6" customWidth="1"/>
    <col min="5" max="5" width="19.421875" style="6" customWidth="1"/>
    <col min="6" max="6" width="18.140625" style="6" customWidth="1"/>
    <col min="7" max="7" width="26.00390625" style="6" customWidth="1"/>
    <col min="8" max="8" width="24.421875" style="6" customWidth="1"/>
    <col min="9" max="9" width="18.421875" style="6" customWidth="1"/>
    <col min="10" max="10" width="16.421875" style="6" bestFit="1" customWidth="1"/>
    <col min="11" max="11" width="5.421875" style="6" customWidth="1"/>
    <col min="12" max="12" width="20.57421875" style="6" customWidth="1"/>
    <col min="13" max="14" width="25.421875" style="6" customWidth="1"/>
    <col min="15" max="16384" width="11.421875" style="6" customWidth="1"/>
  </cols>
  <sheetData>
    <row r="1" spans="2:11" ht="12.75">
      <c r="B1" s="2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1"/>
      <c r="C2" s="8"/>
      <c r="D2" s="34"/>
      <c r="E2" s="8"/>
      <c r="F2" s="8"/>
      <c r="G2" s="8"/>
      <c r="H2" s="8"/>
      <c r="I2" s="35"/>
      <c r="J2" s="8"/>
      <c r="K2" s="8"/>
    </row>
    <row r="3" spans="2:14" ht="12.75">
      <c r="B3" s="1"/>
      <c r="E3" s="8"/>
      <c r="G3" s="8"/>
      <c r="H3" s="60"/>
      <c r="I3" s="35"/>
      <c r="J3" s="8"/>
      <c r="K3" s="8"/>
      <c r="L3" s="36"/>
      <c r="M3" s="37"/>
      <c r="N3" s="38"/>
    </row>
    <row r="4" spans="2:14" ht="12.75">
      <c r="B4" s="1"/>
      <c r="E4" s="8"/>
      <c r="G4" s="8"/>
      <c r="H4" s="60"/>
      <c r="I4" s="35"/>
      <c r="J4" s="8"/>
      <c r="K4" s="8"/>
      <c r="L4" s="36"/>
      <c r="M4" s="37"/>
      <c r="N4" s="38"/>
    </row>
    <row r="5" spans="2:14" ht="27" customHeight="1">
      <c r="B5" s="8" t="s">
        <v>51</v>
      </c>
      <c r="C5" s="104">
        <f>DATE(22,6,30)</f>
        <v>8217</v>
      </c>
      <c r="D5" s="8"/>
      <c r="G5" s="8"/>
      <c r="H5" s="8"/>
      <c r="K5" s="8"/>
      <c r="L5" s="36"/>
      <c r="M5" s="37"/>
      <c r="N5" s="38"/>
    </row>
    <row r="6" spans="2:12" ht="12.75">
      <c r="B6" s="8" t="s">
        <v>40</v>
      </c>
      <c r="C6" s="39">
        <v>932.08</v>
      </c>
      <c r="D6" s="8"/>
      <c r="E6" s="8"/>
      <c r="F6" s="8"/>
      <c r="G6" s="8"/>
      <c r="H6" s="8"/>
      <c r="K6" s="8"/>
      <c r="L6" s="40"/>
    </row>
    <row r="7" spans="4:12" ht="12.75">
      <c r="D7" s="8"/>
      <c r="E7" s="8"/>
      <c r="F7" s="8"/>
      <c r="G7" s="8"/>
      <c r="H7" s="8"/>
      <c r="K7" s="8"/>
      <c r="L7" s="40"/>
    </row>
    <row r="8" spans="1:14" ht="12.75">
      <c r="A8" s="36"/>
      <c r="B8" s="36"/>
      <c r="C8" s="11" t="s">
        <v>3</v>
      </c>
      <c r="D8" s="11" t="s">
        <v>19</v>
      </c>
      <c r="E8" s="12"/>
      <c r="F8" s="12"/>
      <c r="G8" s="11" t="s">
        <v>20</v>
      </c>
      <c r="H8" s="11" t="s">
        <v>11</v>
      </c>
      <c r="I8" s="103" t="s">
        <v>12</v>
      </c>
      <c r="J8" s="103"/>
      <c r="K8" s="36"/>
      <c r="L8" s="15" t="s">
        <v>26</v>
      </c>
      <c r="M8" s="11"/>
      <c r="N8" s="11"/>
    </row>
    <row r="9" spans="1:14" ht="12.75">
      <c r="A9" s="36"/>
      <c r="B9" s="36"/>
      <c r="C9" s="9" t="s">
        <v>52</v>
      </c>
      <c r="D9" s="9" t="str">
        <f>+C9</f>
        <v>as of June 30, 2022</v>
      </c>
      <c r="E9" s="9" t="s">
        <v>2</v>
      </c>
      <c r="F9" s="9" t="s">
        <v>4</v>
      </c>
      <c r="G9" s="9" t="str">
        <f>+D9</f>
        <v>as of June 30, 2022</v>
      </c>
      <c r="H9" s="9" t="str">
        <f>+G9</f>
        <v>as of June 30, 2022</v>
      </c>
      <c r="I9" s="9" t="s">
        <v>6</v>
      </c>
      <c r="J9" s="9" t="s">
        <v>21</v>
      </c>
      <c r="K9" s="36"/>
      <c r="L9" s="16" t="str">
        <f>+H9</f>
        <v>as of June 30, 2022</v>
      </c>
      <c r="M9" s="11"/>
      <c r="N9" s="11"/>
    </row>
    <row r="10" spans="1:11" ht="12.75">
      <c r="A10" s="36"/>
      <c r="B10" s="87" t="s">
        <v>8</v>
      </c>
      <c r="C10" s="74"/>
      <c r="D10" s="74"/>
      <c r="E10" s="74"/>
      <c r="F10" s="74"/>
      <c r="G10" s="74"/>
      <c r="H10" s="74"/>
      <c r="I10" s="75"/>
      <c r="J10" s="75"/>
      <c r="K10" s="36"/>
    </row>
    <row r="11" spans="1:14" ht="12.75">
      <c r="A11" s="36"/>
      <c r="B11" s="76" t="s">
        <v>9</v>
      </c>
      <c r="C11" s="65"/>
      <c r="D11" s="65"/>
      <c r="E11" s="65"/>
      <c r="F11" s="65"/>
      <c r="G11" s="65"/>
      <c r="H11" s="105"/>
      <c r="I11" s="106">
        <v>295432.9145</v>
      </c>
      <c r="J11" s="106">
        <f>(+I11/C$6)</f>
        <v>316.9608987425972</v>
      </c>
      <c r="K11" s="36"/>
      <c r="L11" s="17" t="s">
        <v>28</v>
      </c>
      <c r="M11" s="17" t="s">
        <v>46</v>
      </c>
      <c r="N11" s="17" t="s">
        <v>47</v>
      </c>
    </row>
    <row r="12" spans="1:14" ht="12.75">
      <c r="A12" s="36"/>
      <c r="B12" s="77" t="s">
        <v>35</v>
      </c>
      <c r="C12" s="41"/>
      <c r="D12" s="41"/>
      <c r="E12" s="41"/>
      <c r="F12" s="41"/>
      <c r="G12" s="41"/>
      <c r="H12" s="39"/>
      <c r="I12" s="8"/>
      <c r="J12" s="8"/>
      <c r="K12" s="36"/>
      <c r="L12" s="6" t="s">
        <v>14</v>
      </c>
      <c r="M12" s="18">
        <f>+J11</f>
        <v>316.9608987425972</v>
      </c>
      <c r="N12" s="38">
        <f>+M12/M20</f>
        <v>0.03643038396793763</v>
      </c>
    </row>
    <row r="13" spans="1:14" ht="12.75">
      <c r="A13" s="36"/>
      <c r="B13" s="79" t="s">
        <v>49</v>
      </c>
      <c r="C13" s="7">
        <v>101017081114</v>
      </c>
      <c r="D13" s="10">
        <f>(+C13*H13)/C$6</f>
        <v>9049573290.93962</v>
      </c>
      <c r="E13" s="7">
        <f>51670277343/2+110838094</f>
        <v>25945976765.5</v>
      </c>
      <c r="F13" s="82">
        <f>+E13/C13</f>
        <v>0.2568474210437678</v>
      </c>
      <c r="G13" s="10">
        <f>+D13*F13</f>
        <v>2324359561.324404</v>
      </c>
      <c r="H13" s="39">
        <f>+'[1]Capital IQ'!C10</f>
        <v>83.5</v>
      </c>
      <c r="I13" s="8">
        <f>+H13*E13/1000000</f>
        <v>2166489.05991925</v>
      </c>
      <c r="J13" s="8">
        <f>(+I13/C$6)</f>
        <v>2324.359561324404</v>
      </c>
      <c r="K13" s="36"/>
      <c r="L13" s="6" t="s">
        <v>15</v>
      </c>
      <c r="M13" s="18">
        <f>+J20</f>
        <v>2999.9755983552373</v>
      </c>
      <c r="N13" s="38">
        <f aca="true" t="shared" si="0" ref="N13:N19">+M13/$M$20</f>
        <v>0.34480676757317935</v>
      </c>
    </row>
    <row r="14" spans="1:14" ht="12.75">
      <c r="A14" s="36"/>
      <c r="B14" s="76" t="s">
        <v>23</v>
      </c>
      <c r="C14" s="67"/>
      <c r="D14" s="68"/>
      <c r="E14" s="67"/>
      <c r="F14" s="83"/>
      <c r="G14" s="68"/>
      <c r="H14" s="69"/>
      <c r="I14" s="106"/>
      <c r="J14" s="106"/>
      <c r="K14" s="44"/>
      <c r="L14" s="6" t="s">
        <v>0</v>
      </c>
      <c r="M14" s="18">
        <f>+J13</f>
        <v>2324.359561324404</v>
      </c>
      <c r="N14" s="38">
        <f t="shared" si="0"/>
        <v>0.267153808670139</v>
      </c>
    </row>
    <row r="15" spans="1:15" ht="12.75">
      <c r="A15" s="36"/>
      <c r="B15" s="80" t="s">
        <v>1</v>
      </c>
      <c r="C15" s="67">
        <v>369502872</v>
      </c>
      <c r="D15" s="70">
        <f>(+C15*H15)/C$6</f>
        <v>2299284028.838726</v>
      </c>
      <c r="E15" s="67">
        <v>121694632</v>
      </c>
      <c r="F15" s="83">
        <f>+E15/C15</f>
        <v>0.32934691776901803</v>
      </c>
      <c r="G15" s="70">
        <f>+D15*F15</f>
        <v>757262107.9735644</v>
      </c>
      <c r="H15" s="105">
        <f>+'[1]Capital IQ'!C11</f>
        <v>5800</v>
      </c>
      <c r="I15" s="106">
        <f>+H15*E15/1000000</f>
        <v>705828.8656</v>
      </c>
      <c r="J15" s="106">
        <f>(+I15/C$6)</f>
        <v>757.2621079735645</v>
      </c>
      <c r="K15" s="44"/>
      <c r="L15" s="6" t="s">
        <v>7</v>
      </c>
      <c r="M15" s="18">
        <f>+J17+J18</f>
        <v>1175.3885084971246</v>
      </c>
      <c r="N15" s="38">
        <f t="shared" si="0"/>
        <v>0.13509506959981718</v>
      </c>
      <c r="O15" s="45"/>
    </row>
    <row r="16" spans="1:15" ht="12.75">
      <c r="A16" s="36"/>
      <c r="B16" s="77" t="s">
        <v>7</v>
      </c>
      <c r="C16" s="7"/>
      <c r="D16" s="5"/>
      <c r="E16" s="7"/>
      <c r="F16" s="82"/>
      <c r="G16" s="5"/>
      <c r="H16" s="39"/>
      <c r="I16" s="8"/>
      <c r="J16" s="8"/>
      <c r="K16" s="44"/>
      <c r="L16" s="6" t="s">
        <v>23</v>
      </c>
      <c r="M16" s="18">
        <f>+J15</f>
        <v>757.2621079735645</v>
      </c>
      <c r="N16" s="38">
        <f t="shared" si="0"/>
        <v>0.08703707450126329</v>
      </c>
      <c r="O16" s="45"/>
    </row>
    <row r="17" spans="1:15" ht="14.25">
      <c r="A17" s="36"/>
      <c r="B17" s="81" t="s">
        <v>32</v>
      </c>
      <c r="C17" s="3">
        <v>50685441217</v>
      </c>
      <c r="D17" s="10" t="s">
        <v>5</v>
      </c>
      <c r="E17" s="3">
        <v>50596933207</v>
      </c>
      <c r="F17" s="84">
        <f>+E17/C17</f>
        <v>0.9982537784445622</v>
      </c>
      <c r="G17" s="10" t="s">
        <v>5</v>
      </c>
      <c r="H17" s="107" t="s">
        <v>5</v>
      </c>
      <c r="I17" s="8">
        <v>950359.924</v>
      </c>
      <c r="J17" s="8">
        <f>(+I17/C$6)</f>
        <v>1019.6119689297055</v>
      </c>
      <c r="K17" s="61"/>
      <c r="L17" s="6" t="s">
        <v>17</v>
      </c>
      <c r="M17" s="18">
        <f>+J24</f>
        <v>768.1742371899408</v>
      </c>
      <c r="N17" s="38">
        <f t="shared" si="0"/>
        <v>0.08829127670360867</v>
      </c>
      <c r="O17" s="45"/>
    </row>
    <row r="18" spans="1:15" ht="14.25">
      <c r="A18" s="36"/>
      <c r="B18" s="81" t="s">
        <v>34</v>
      </c>
      <c r="C18" s="3">
        <v>751740</v>
      </c>
      <c r="D18" s="10" t="s">
        <v>5</v>
      </c>
      <c r="E18" s="3">
        <v>751523</v>
      </c>
      <c r="F18" s="84">
        <f>+E18/C18</f>
        <v>0.9997113363662968</v>
      </c>
      <c r="G18" s="10" t="s">
        <v>5</v>
      </c>
      <c r="H18" s="107" t="s">
        <v>5</v>
      </c>
      <c r="I18" s="8">
        <v>145196.197</v>
      </c>
      <c r="J18" s="8">
        <f>(+I18/C$6)</f>
        <v>155.7765395674191</v>
      </c>
      <c r="K18" s="61"/>
      <c r="L18" s="6" t="s">
        <v>22</v>
      </c>
      <c r="M18" s="18">
        <f>+J22</f>
        <v>342.91563630229166</v>
      </c>
      <c r="N18" s="38">
        <f t="shared" si="0"/>
        <v>0.03941353128622749</v>
      </c>
      <c r="O18" s="45"/>
    </row>
    <row r="19" spans="1:15" ht="12.75">
      <c r="A19" s="36"/>
      <c r="B19" s="76" t="s">
        <v>15</v>
      </c>
      <c r="C19" s="67"/>
      <c r="D19" s="68"/>
      <c r="E19" s="67"/>
      <c r="F19" s="83"/>
      <c r="G19" s="68"/>
      <c r="H19" s="105"/>
      <c r="I19" s="106"/>
      <c r="J19" s="106"/>
      <c r="K19" s="47"/>
      <c r="L19" s="20" t="s">
        <v>10</v>
      </c>
      <c r="M19" s="19">
        <f>+J25</f>
        <v>15.41796841472835</v>
      </c>
      <c r="N19" s="46">
        <f t="shared" si="0"/>
        <v>0.0017720876978274498</v>
      </c>
      <c r="O19" s="45"/>
    </row>
    <row r="20" spans="1:14" ht="12.75">
      <c r="A20" s="36"/>
      <c r="B20" s="80" t="s">
        <v>16</v>
      </c>
      <c r="C20" s="67">
        <v>51319876188</v>
      </c>
      <c r="D20" s="70">
        <f>(+C20*H20)/C$6</f>
        <v>4514329938.046219</v>
      </c>
      <c r="E20" s="67">
        <v>34104369505</v>
      </c>
      <c r="F20" s="83">
        <f>+E20/C20</f>
        <v>0.6645450464468295</v>
      </c>
      <c r="G20" s="70">
        <f>+D20*F20</f>
        <v>2999975598.3552375</v>
      </c>
      <c r="H20" s="105">
        <f>+'[1]Capital IQ'!C12</f>
        <v>81.99</v>
      </c>
      <c r="I20" s="106">
        <f>+H20*E20/1000000</f>
        <v>2796217.2557149497</v>
      </c>
      <c r="J20" s="106">
        <f>(+I20/C$6)</f>
        <v>2999.9755983552373</v>
      </c>
      <c r="K20" s="47"/>
      <c r="L20" s="1" t="s">
        <v>29</v>
      </c>
      <c r="M20" s="24">
        <f>SUM(M12:M19)</f>
        <v>8700.454516799888</v>
      </c>
      <c r="N20" s="25">
        <f>SUM(N12:N19)</f>
        <v>1.0000000000000002</v>
      </c>
    </row>
    <row r="21" spans="1:14" ht="12.75">
      <c r="A21" s="36"/>
      <c r="B21" s="78" t="s">
        <v>22</v>
      </c>
      <c r="C21" s="3"/>
      <c r="D21" s="4"/>
      <c r="E21" s="3"/>
      <c r="F21" s="84"/>
      <c r="G21" s="4"/>
      <c r="H21" s="39"/>
      <c r="I21" s="8"/>
      <c r="J21" s="8"/>
      <c r="K21" s="47"/>
      <c r="L21" s="26" t="s">
        <v>24</v>
      </c>
      <c r="M21" s="27">
        <f>J32</f>
        <v>1363.0442944811603</v>
      </c>
      <c r="N21" s="28"/>
    </row>
    <row r="22" spans="1:14" ht="12.75">
      <c r="A22" s="36"/>
      <c r="B22" s="81" t="s">
        <v>18</v>
      </c>
      <c r="C22" s="3">
        <v>9736791983</v>
      </c>
      <c r="D22" s="10">
        <f>(+C22*H22)/C$6</f>
        <v>574128923.896747</v>
      </c>
      <c r="E22" s="3">
        <v>5815589634</v>
      </c>
      <c r="F22" s="84">
        <f>+E22/C22</f>
        <v>0.5972798478342515</v>
      </c>
      <c r="G22" s="10">
        <f>+D22*F22</f>
        <v>342915636.3022916</v>
      </c>
      <c r="H22" s="39">
        <f>+'[1]Capital IQ'!C13</f>
        <v>54.96</v>
      </c>
      <c r="I22" s="8">
        <f>+H22*E22/1000000</f>
        <v>319624.80628464004</v>
      </c>
      <c r="J22" s="8">
        <f>(+I22/C$6)</f>
        <v>342.91563630229166</v>
      </c>
      <c r="K22" s="47"/>
      <c r="L22" s="21" t="s">
        <v>27</v>
      </c>
      <c r="M22" s="22">
        <f>+M20-M21</f>
        <v>7337.410222318727</v>
      </c>
      <c r="N22" s="23"/>
    </row>
    <row r="23" spans="1:14" ht="12.75">
      <c r="A23" s="36"/>
      <c r="B23" s="76" t="s">
        <v>17</v>
      </c>
      <c r="C23" s="67"/>
      <c r="D23" s="68"/>
      <c r="E23" s="67"/>
      <c r="F23" s="83"/>
      <c r="G23" s="68"/>
      <c r="H23" s="105"/>
      <c r="I23" s="106"/>
      <c r="J23" s="106"/>
      <c r="K23" s="47"/>
      <c r="M23" s="37"/>
      <c r="N23" s="38"/>
    </row>
    <row r="24" spans="1:14" ht="14.25">
      <c r="A24" s="36"/>
      <c r="B24" s="80" t="s">
        <v>36</v>
      </c>
      <c r="C24" s="71" t="s">
        <v>5</v>
      </c>
      <c r="D24" s="71" t="s">
        <v>5</v>
      </c>
      <c r="E24" s="71" t="s">
        <v>5</v>
      </c>
      <c r="F24" s="83">
        <f>+F17</f>
        <v>0.9982537784445622</v>
      </c>
      <c r="G24" s="71" t="s">
        <v>5</v>
      </c>
      <c r="H24" s="108" t="s">
        <v>5</v>
      </c>
      <c r="I24" s="109">
        <v>715999.843</v>
      </c>
      <c r="J24" s="106">
        <f>(+I24/C$6)</f>
        <v>768.1742371899408</v>
      </c>
      <c r="K24" s="61"/>
      <c r="M24" s="37"/>
      <c r="N24" s="38"/>
    </row>
    <row r="25" spans="1:14" ht="14.25">
      <c r="A25" s="36"/>
      <c r="B25" s="88" t="s">
        <v>37</v>
      </c>
      <c r="C25" s="89"/>
      <c r="D25" s="90"/>
      <c r="E25" s="91"/>
      <c r="F25" s="92"/>
      <c r="G25" s="93"/>
      <c r="H25" s="110"/>
      <c r="I25" s="111">
        <v>14370.78</v>
      </c>
      <c r="J25" s="111">
        <f>I25/C$6</f>
        <v>15.41796841472835</v>
      </c>
      <c r="K25" s="61"/>
      <c r="M25" s="37"/>
      <c r="N25" s="38"/>
    </row>
    <row r="26" spans="1:14" ht="12.75">
      <c r="A26" s="36"/>
      <c r="B26" s="96" t="s">
        <v>43</v>
      </c>
      <c r="C26" s="97"/>
      <c r="D26" s="97"/>
      <c r="E26" s="97"/>
      <c r="F26" s="97"/>
      <c r="G26" s="97"/>
      <c r="H26" s="97"/>
      <c r="I26" s="96">
        <f>SUM(I11:I25)</f>
        <v>8109519.646018841</v>
      </c>
      <c r="J26" s="96">
        <f>SUM(J11:J25)</f>
        <v>8700.454516799886</v>
      </c>
      <c r="K26" s="61"/>
      <c r="M26" s="37"/>
      <c r="N26" s="38"/>
    </row>
    <row r="27" ht="3.75" customHeight="1"/>
    <row r="28" spans="1:14" ht="12.75">
      <c r="A28" s="36"/>
      <c r="B28" s="87" t="s">
        <v>24</v>
      </c>
      <c r="C28" s="72"/>
      <c r="D28" s="72"/>
      <c r="E28" s="72"/>
      <c r="F28" s="72"/>
      <c r="G28" s="72"/>
      <c r="H28" s="72"/>
      <c r="I28" s="72"/>
      <c r="J28" s="73"/>
      <c r="K28" s="36"/>
      <c r="M28" s="37"/>
      <c r="N28" s="38"/>
    </row>
    <row r="29" spans="1:13" ht="12.75">
      <c r="A29" s="36"/>
      <c r="B29" s="76" t="s">
        <v>25</v>
      </c>
      <c r="C29" s="66"/>
      <c r="D29" s="66"/>
      <c r="E29" s="66"/>
      <c r="F29" s="66"/>
      <c r="G29" s="66"/>
      <c r="H29" s="66"/>
      <c r="I29" s="66">
        <v>1070918.739</v>
      </c>
      <c r="J29" s="66">
        <f>+I29/$C$6</f>
        <v>1148.955818170114</v>
      </c>
      <c r="K29" s="36"/>
      <c r="L29" s="49"/>
      <c r="M29" s="49"/>
    </row>
    <row r="30" spans="1:13" ht="14.25">
      <c r="A30" s="36"/>
      <c r="B30" s="78" t="s">
        <v>38</v>
      </c>
      <c r="C30" s="40"/>
      <c r="D30" s="40"/>
      <c r="E30" s="40"/>
      <c r="F30" s="40"/>
      <c r="G30" s="40"/>
      <c r="H30" s="14"/>
      <c r="I30" s="14">
        <v>109054.706</v>
      </c>
      <c r="J30" s="14">
        <f>+I30/$C$6</f>
        <v>117.00144408205304</v>
      </c>
      <c r="K30" s="36"/>
      <c r="L30" s="49"/>
      <c r="M30" s="49"/>
    </row>
    <row r="31" spans="1:13" ht="14.25">
      <c r="A31" s="36"/>
      <c r="B31" s="94" t="s">
        <v>39</v>
      </c>
      <c r="C31" s="95"/>
      <c r="D31" s="95"/>
      <c r="E31" s="95"/>
      <c r="F31" s="95"/>
      <c r="G31" s="95"/>
      <c r="H31" s="95"/>
      <c r="I31" s="95">
        <v>90492.881</v>
      </c>
      <c r="J31" s="95">
        <f>+I31/$C$6</f>
        <v>97.08703222899321</v>
      </c>
      <c r="K31" s="36"/>
      <c r="L31" s="49"/>
      <c r="M31" s="49"/>
    </row>
    <row r="32" spans="1:13" ht="12.75">
      <c r="A32" s="36"/>
      <c r="B32" s="96" t="s">
        <v>44</v>
      </c>
      <c r="C32" s="97"/>
      <c r="D32" s="97"/>
      <c r="E32" s="97"/>
      <c r="F32" s="97"/>
      <c r="G32" s="97"/>
      <c r="H32" s="97"/>
      <c r="I32" s="96">
        <f>I29+I30+I31</f>
        <v>1270466.3260000001</v>
      </c>
      <c r="J32" s="96">
        <f>J29+J30+J31</f>
        <v>1363.0442944811603</v>
      </c>
      <c r="K32" s="36"/>
      <c r="M32" s="49"/>
    </row>
    <row r="33" ht="3.75" customHeight="1"/>
    <row r="34" spans="1:13" ht="12.75">
      <c r="A34" s="36"/>
      <c r="B34" s="100" t="s">
        <v>45</v>
      </c>
      <c r="C34" s="101"/>
      <c r="D34" s="101"/>
      <c r="E34" s="101"/>
      <c r="F34" s="101"/>
      <c r="G34" s="101"/>
      <c r="H34" s="102"/>
      <c r="I34" s="100">
        <f>+I26-I32</f>
        <v>6839053.320018841</v>
      </c>
      <c r="J34" s="100">
        <f>+J26-J32</f>
        <v>7337.410222318726</v>
      </c>
      <c r="K34" s="36"/>
      <c r="L34" s="49"/>
      <c r="M34" s="49"/>
    </row>
    <row r="35" spans="1:13" ht="12.75">
      <c r="A35" s="36"/>
      <c r="B35" s="98" t="s">
        <v>13</v>
      </c>
      <c r="C35" s="50"/>
      <c r="D35" s="50"/>
      <c r="E35" s="50"/>
      <c r="F35" s="50"/>
      <c r="G35" s="50"/>
      <c r="H35" s="20"/>
      <c r="I35" s="99">
        <f>+I34*1000000/G41</f>
        <v>4113.074041978383</v>
      </c>
      <c r="J35" s="30"/>
      <c r="K35" s="36"/>
      <c r="M35" s="51"/>
    </row>
    <row r="36" spans="1:13" ht="12.75">
      <c r="A36" s="36"/>
      <c r="B36" s="40"/>
      <c r="C36" s="40"/>
      <c r="D36" s="40"/>
      <c r="E36" s="40"/>
      <c r="F36" s="40"/>
      <c r="G36" s="36"/>
      <c r="H36" s="36"/>
      <c r="I36" s="42"/>
      <c r="J36" s="40"/>
      <c r="K36" s="36"/>
      <c r="M36" s="37"/>
    </row>
    <row r="37" spans="1:13" ht="12.75">
      <c r="A37" s="36"/>
      <c r="B37" s="40"/>
      <c r="C37" s="40"/>
      <c r="D37" s="40"/>
      <c r="E37" s="40"/>
      <c r="F37" s="40"/>
      <c r="G37" s="36"/>
      <c r="H37" s="36"/>
      <c r="I37" s="42"/>
      <c r="J37" s="40"/>
      <c r="K37" s="36"/>
      <c r="M37" s="52"/>
    </row>
    <row r="38" spans="1:13" ht="12.75">
      <c r="A38" s="36"/>
      <c r="B38" s="40"/>
      <c r="C38" s="40"/>
      <c r="D38" s="40"/>
      <c r="E38" s="40"/>
      <c r="F38" s="40"/>
      <c r="G38" s="36"/>
      <c r="H38" s="36"/>
      <c r="I38" s="42"/>
      <c r="J38" s="40"/>
      <c r="K38" s="36"/>
      <c r="M38" s="52"/>
    </row>
    <row r="39" spans="1:13" ht="12.75">
      <c r="A39" s="36"/>
      <c r="B39" s="40"/>
      <c r="C39" s="40"/>
      <c r="D39" s="40"/>
      <c r="E39" s="40"/>
      <c r="F39" s="40"/>
      <c r="G39" s="11" t="s">
        <v>3</v>
      </c>
      <c r="H39" s="11" t="s">
        <v>11</v>
      </c>
      <c r="I39" s="103" t="s">
        <v>30</v>
      </c>
      <c r="J39" s="103"/>
      <c r="K39" s="36"/>
      <c r="M39" s="52"/>
    </row>
    <row r="40" spans="1:13" ht="12.75">
      <c r="A40" s="36"/>
      <c r="B40" s="36"/>
      <c r="C40" s="36"/>
      <c r="D40" s="36"/>
      <c r="E40" s="36"/>
      <c r="F40" s="36"/>
      <c r="G40" s="9" t="str">
        <f>+C9</f>
        <v>as of June 30, 2022</v>
      </c>
      <c r="H40" s="9" t="str">
        <f>+G40</f>
        <v>as of June 30, 2022</v>
      </c>
      <c r="I40" s="13" t="s">
        <v>6</v>
      </c>
      <c r="J40" s="13" t="s">
        <v>21</v>
      </c>
      <c r="K40" s="36"/>
      <c r="M40" s="37"/>
    </row>
    <row r="41" spans="1:13" ht="12.75">
      <c r="A41" s="36"/>
      <c r="B41" s="62" t="s">
        <v>31</v>
      </c>
      <c r="C41" s="53"/>
      <c r="D41" s="53"/>
      <c r="E41" s="53"/>
      <c r="F41" s="53"/>
      <c r="G41" s="54">
        <f>1662759593</f>
        <v>1662759593</v>
      </c>
      <c r="H41" s="55">
        <v>2250</v>
      </c>
      <c r="I41" s="48">
        <f>+H41*G41/1000000</f>
        <v>3741209.08425</v>
      </c>
      <c r="J41" s="48">
        <f>I41/C$6</f>
        <v>4013.8283025598657</v>
      </c>
      <c r="K41" s="36"/>
      <c r="M41" s="37"/>
    </row>
    <row r="42" spans="1:13" ht="12.75">
      <c r="A42" s="36"/>
      <c r="B42" s="31" t="s">
        <v>48</v>
      </c>
      <c r="C42" s="31"/>
      <c r="D42" s="31"/>
      <c r="E42" s="31"/>
      <c r="F42" s="31"/>
      <c r="G42" s="31"/>
      <c r="H42" s="31"/>
      <c r="I42" s="33">
        <f>(I41-I34)/I34</f>
        <v>-0.4529638958510572</v>
      </c>
      <c r="J42" s="32"/>
      <c r="K42" s="36"/>
      <c r="M42" s="37"/>
    </row>
    <row r="43" spans="1:11" ht="12.75">
      <c r="A43" s="36"/>
      <c r="B43" s="36"/>
      <c r="C43" s="36"/>
      <c r="D43" s="36"/>
      <c r="E43" s="36"/>
      <c r="F43" s="36"/>
      <c r="G43" s="36"/>
      <c r="H43" s="36"/>
      <c r="I43" s="63"/>
      <c r="J43" s="36"/>
      <c r="K43" s="36"/>
    </row>
    <row r="44" spans="1:11" ht="12.75">
      <c r="A44" s="36"/>
      <c r="B44" s="8"/>
      <c r="C44" s="8"/>
      <c r="D44" s="8"/>
      <c r="E44" s="8"/>
      <c r="F44" s="8"/>
      <c r="G44" s="35"/>
      <c r="H44" s="8"/>
      <c r="I44" s="40"/>
      <c r="K44" s="8"/>
    </row>
    <row r="45" spans="1:11" ht="12.75">
      <c r="A45" s="36"/>
      <c r="B45" s="8"/>
      <c r="C45" s="8"/>
      <c r="D45" s="8"/>
      <c r="E45" s="8"/>
      <c r="F45" s="8"/>
      <c r="G45" s="8"/>
      <c r="H45" s="8"/>
      <c r="I45" s="64"/>
      <c r="J45" s="8"/>
      <c r="K45" s="8"/>
    </row>
    <row r="46" spans="1:11" ht="12.75">
      <c r="A46" s="36"/>
      <c r="B46" s="8"/>
      <c r="C46" s="8"/>
      <c r="D46" s="8"/>
      <c r="E46" s="8"/>
      <c r="F46" s="8"/>
      <c r="G46" s="8"/>
      <c r="H46" s="8"/>
      <c r="I46" s="64"/>
      <c r="J46" s="8"/>
      <c r="K46" s="8"/>
    </row>
    <row r="47" spans="1:13" ht="12.75">
      <c r="A47" s="36"/>
      <c r="C47" s="8"/>
      <c r="D47" s="8"/>
      <c r="E47" s="8"/>
      <c r="G47" s="10"/>
      <c r="H47" s="43"/>
      <c r="I47" s="49"/>
      <c r="M47" s="51"/>
    </row>
    <row r="48" spans="1:10" ht="12.75">
      <c r="A48" s="36"/>
      <c r="B48" s="26" t="s">
        <v>42</v>
      </c>
      <c r="C48" s="29"/>
      <c r="D48" s="29"/>
      <c r="E48" s="26"/>
      <c r="F48" s="26"/>
      <c r="G48" s="29"/>
      <c r="H48" s="26"/>
      <c r="I48" s="26"/>
      <c r="J48" s="26"/>
    </row>
    <row r="49" spans="1:7" ht="12" customHeight="1">
      <c r="A49" s="36"/>
      <c r="B49" s="6" t="s">
        <v>33</v>
      </c>
      <c r="C49" s="8"/>
      <c r="D49" s="8"/>
      <c r="G49" s="8"/>
    </row>
    <row r="50" spans="2:7" ht="12" customHeight="1">
      <c r="B50" s="6" t="s">
        <v>53</v>
      </c>
      <c r="D50" s="8"/>
      <c r="G50" s="56"/>
    </row>
    <row r="51" spans="2:7" ht="12" customHeight="1">
      <c r="B51" s="6" t="s">
        <v>54</v>
      </c>
      <c r="D51" s="8"/>
      <c r="G51" s="56"/>
    </row>
    <row r="52" spans="2:7" ht="12" customHeight="1">
      <c r="B52" s="85" t="s">
        <v>50</v>
      </c>
      <c r="D52" s="8"/>
      <c r="G52" s="56"/>
    </row>
    <row r="53" spans="2:7" ht="12" customHeight="1">
      <c r="B53" s="6" t="s">
        <v>41</v>
      </c>
      <c r="D53" s="8"/>
      <c r="G53" s="56"/>
    </row>
    <row r="54" spans="4:7" ht="12" customHeight="1">
      <c r="D54" s="8"/>
      <c r="G54" s="56"/>
    </row>
    <row r="55" spans="4:7" ht="12.75">
      <c r="D55" s="8"/>
      <c r="G55" s="56"/>
    </row>
    <row r="56" spans="4:7" ht="12.75">
      <c r="D56" s="8"/>
      <c r="G56" s="56"/>
    </row>
    <row r="57" spans="4:7" ht="12.75">
      <c r="D57" s="8"/>
      <c r="G57" s="56"/>
    </row>
    <row r="58" spans="3:7" ht="12.75">
      <c r="C58" s="56"/>
      <c r="D58" s="56"/>
      <c r="E58" s="56"/>
      <c r="F58" s="51"/>
      <c r="G58" s="51"/>
    </row>
    <row r="59" spans="3:7" ht="12.75">
      <c r="C59" s="43"/>
      <c r="D59" s="57"/>
      <c r="E59" s="57"/>
      <c r="F59" s="49"/>
      <c r="G59" s="49"/>
    </row>
    <row r="60" spans="3:7" ht="12.75">
      <c r="C60" s="49"/>
      <c r="D60" s="49"/>
      <c r="E60" s="49"/>
      <c r="F60" s="49"/>
      <c r="G60" s="51"/>
    </row>
    <row r="61" spans="3:7" ht="12.75">
      <c r="C61" s="49"/>
      <c r="D61" s="43"/>
      <c r="E61" s="43"/>
      <c r="F61" s="51"/>
      <c r="G61" s="51"/>
    </row>
    <row r="62" spans="3:7" ht="12.75">
      <c r="C62" s="49"/>
      <c r="D62" s="51"/>
      <c r="F62" s="51"/>
      <c r="G62" s="51"/>
    </row>
    <row r="63" spans="3:6" ht="12.75">
      <c r="C63" s="58"/>
      <c r="D63" s="56"/>
      <c r="E63" s="86"/>
      <c r="F63" s="49"/>
    </row>
    <row r="64" spans="3:6" ht="12.75">
      <c r="C64" s="49"/>
      <c r="D64" s="49"/>
      <c r="E64" s="34"/>
      <c r="F64" s="51"/>
    </row>
    <row r="65" spans="3:6" ht="12.75">
      <c r="C65" s="49"/>
      <c r="D65" s="51"/>
      <c r="E65" s="59"/>
      <c r="F65" s="51"/>
    </row>
    <row r="66" spans="3:7" ht="12.75">
      <c r="C66" s="49"/>
      <c r="D66" s="49"/>
      <c r="E66" s="59"/>
      <c r="F66" s="51"/>
      <c r="G66" s="49"/>
    </row>
    <row r="67" spans="3:6" ht="12.75">
      <c r="C67" s="49"/>
      <c r="D67" s="49"/>
      <c r="F67" s="51"/>
    </row>
    <row r="68" spans="3:6" ht="12.75">
      <c r="C68" s="49"/>
      <c r="D68" s="49"/>
      <c r="F68" s="51"/>
    </row>
    <row r="69" spans="3:4" ht="12.75">
      <c r="C69" s="49"/>
      <c r="D69" s="49"/>
    </row>
    <row r="70" spans="3:4" ht="12.75">
      <c r="C70" s="49"/>
      <c r="D70" s="49"/>
    </row>
    <row r="71" spans="3:4" ht="12.75">
      <c r="C71" s="37"/>
      <c r="D71" s="37"/>
    </row>
    <row r="72" ht="12.75">
      <c r="D72" s="37"/>
    </row>
  </sheetData>
  <sheetProtection/>
  <mergeCells count="2">
    <mergeCell ref="I8:J8"/>
    <mergeCell ref="I39:J39"/>
  </mergeCells>
  <printOptions horizontalCentered="1"/>
  <pageMargins left="0.7" right="0.7" top="0.75" bottom="0.75" header="0.3" footer="0.3"/>
  <pageSetup fitToHeight="1" fitToWidth="1" horizontalDpi="600" verticalDpi="600" orientation="landscape" scale="48" r:id="rId2"/>
  <ignoredErrors>
    <ignoredError sqref="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Constanza Pumarino</cp:lastModifiedBy>
  <cp:lastPrinted>2022-06-15T14:51:46Z</cp:lastPrinted>
  <dcterms:created xsi:type="dcterms:W3CDTF">2000-08-28T16:15:11Z</dcterms:created>
  <dcterms:modified xsi:type="dcterms:W3CDTF">2022-09-20T19:58:42Z</dcterms:modified>
  <cp:category/>
  <cp:version/>
  <cp:contentType/>
  <cp:contentStatus/>
</cp:coreProperties>
</file>