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125" windowHeight="12435" activeTab="0"/>
  </bookViews>
  <sheets>
    <sheet name="Quiñenco" sheetId="1" r:id="rId1"/>
  </sheets>
  <externalReferences>
    <externalReference r:id="rId4"/>
  </externalReferences>
  <definedNames>
    <definedName name="IQ_CH">110000</definedName>
    <definedName name="IQ_CQ">5000</definedName>
    <definedName name="IQ_CY">10000</definedName>
    <definedName name="IQ_DAILY">500000</definedName>
    <definedName name="IQ_DNTM" hidden="1">700000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MTD" hidden="1">800000</definedName>
    <definedName name="IQ_NAMES_REVISION_DATE_" hidden="1">"06/28/2022 12:56:05"</definedName>
    <definedName name="IQ_NTM">6000</definedName>
    <definedName name="IQ_QTD" hidden="1">750000</definedName>
    <definedName name="IQ_TODAY" hidden="1">0</definedName>
    <definedName name="IQ_WEEK">50000</definedName>
    <definedName name="IQ_YTD">3000</definedName>
    <definedName name="IQ_YTDMONTH" hidden="1">130000</definedName>
    <definedName name="_xlnm.Print_Area" localSheetId="0">'Quiñenco'!$B$1:$M$69</definedName>
  </definedNames>
  <calcPr fullCalcOnLoad="1"/>
</workbook>
</file>

<file path=xl/sharedStrings.xml><?xml version="1.0" encoding="utf-8"?>
<sst xmlns="http://schemas.openxmlformats.org/spreadsheetml/2006/main" count="66" uniqueCount="52">
  <si>
    <t>Financial</t>
  </si>
  <si>
    <t>CCU</t>
  </si>
  <si>
    <t>Quiñenco shares</t>
  </si>
  <si>
    <t>Total shares o/s</t>
  </si>
  <si>
    <t>Ownership %</t>
  </si>
  <si>
    <t>n.a.</t>
  </si>
  <si>
    <t>MCh$</t>
  </si>
  <si>
    <t>Manufacturing</t>
  </si>
  <si>
    <t>Assets</t>
  </si>
  <si>
    <t>Cash and Equivalents</t>
  </si>
  <si>
    <t>Other</t>
  </si>
  <si>
    <t>Price per Share (Ch$)</t>
  </si>
  <si>
    <t>TOTAL</t>
  </si>
  <si>
    <t>NAV per share Ch$</t>
  </si>
  <si>
    <t>Cash</t>
  </si>
  <si>
    <t>Transport</t>
  </si>
  <si>
    <t>Vapores</t>
  </si>
  <si>
    <t>Energy</t>
  </si>
  <si>
    <t>SM SAAM</t>
  </si>
  <si>
    <t>Company Market Cap in USD</t>
  </si>
  <si>
    <t>Value of Investment (USD)</t>
  </si>
  <si>
    <t>MUSD</t>
  </si>
  <si>
    <t>Port Services</t>
  </si>
  <si>
    <t>Beverage</t>
  </si>
  <si>
    <t>Financial Debt</t>
  </si>
  <si>
    <t>Coporate level Financial Debt</t>
  </si>
  <si>
    <t>NAV Summary by Sector</t>
  </si>
  <si>
    <t>Total NAV</t>
  </si>
  <si>
    <t>Sector</t>
  </si>
  <si>
    <t>Total Gross Assets</t>
  </si>
  <si>
    <t xml:space="preserve">Company Market Cap </t>
  </si>
  <si>
    <t>Quiñenco's Market Value</t>
  </si>
  <si>
    <t>Financial Sector</t>
  </si>
  <si>
    <t>Observed USD Exchange Rate</t>
  </si>
  <si>
    <t>Notes:</t>
  </si>
  <si>
    <t>(A) Total Gross Assets</t>
  </si>
  <si>
    <t>(B) Total Financial Debt</t>
  </si>
  <si>
    <t>Net Asset Value = (A) - (B)</t>
  </si>
  <si>
    <t>Value (MUSD)</t>
  </si>
  <si>
    <t>% of Total Gross Assets</t>
  </si>
  <si>
    <t>Implied Discount to NAV</t>
  </si>
  <si>
    <t>Banco de Chile</t>
  </si>
  <si>
    <t>NAV estimation as of:</t>
  </si>
  <si>
    <t>Nexans</t>
  </si>
  <si>
    <r>
      <t>Enex</t>
    </r>
    <r>
      <rPr>
        <vertAlign val="superscript"/>
        <sz val="10"/>
        <rFont val="Arial"/>
        <family val="2"/>
      </rPr>
      <t>1</t>
    </r>
  </si>
  <si>
    <r>
      <t>Other Corporate Assets</t>
    </r>
    <r>
      <rPr>
        <b/>
        <vertAlign val="superscript"/>
        <sz val="10"/>
        <rFont val="Arial"/>
        <family val="2"/>
      </rPr>
      <t>1</t>
    </r>
  </si>
  <si>
    <r>
      <t>50% LQIF Financial Debt</t>
    </r>
    <r>
      <rPr>
        <b/>
        <vertAlign val="superscript"/>
        <sz val="10"/>
        <rFont val="Arial"/>
        <family val="2"/>
      </rPr>
      <t>2</t>
    </r>
  </si>
  <si>
    <r>
      <t>50% IRSA Financial Debt</t>
    </r>
    <r>
      <rPr>
        <b/>
        <vertAlign val="superscript"/>
        <sz val="10"/>
        <rFont val="Arial"/>
        <family val="2"/>
      </rPr>
      <t>3</t>
    </r>
  </si>
  <si>
    <t xml:space="preserve">2: LQIF is a holding company owned 50% by Quiñenco and 50% by Citigroup. LQIF owns 51,670,277,343 shares of Banco de Chile. </t>
  </si>
  <si>
    <t>35: IRSA is a holding company owned 50% by Quiñenco and 50% by Heineken. IRSA owns 243,389,264 shares of CCU.</t>
  </si>
  <si>
    <t>as of June 30, 2023</t>
  </si>
  <si>
    <t>1: Book value as of June 30th 2023.</t>
  </si>
</sst>
</file>

<file path=xl/styles.xml><?xml version="1.0" encoding="utf-8"?>
<styleSheet xmlns="http://schemas.openxmlformats.org/spreadsheetml/2006/main">
  <numFmts count="49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&quot;$&quot;\ * #,##0.00_);_(&quot;$&quot;\ * \(#,##0.00\);_(&quot;$&quot;\ * &quot;-&quot;??_);_(@_)"/>
    <numFmt numFmtId="178" formatCode="_-&quot;$&quot;\ * #,##0_-;\-&quot;$&quot;\ * #,##0_-;_-&quot;$&quot;\ * &quot;-&quot;_-;_-@_-"/>
    <numFmt numFmtId="179" formatCode="_-* #,##0_-;\-* #,##0_-;_-* &quot;-&quot;_-;_-@_-"/>
    <numFmt numFmtId="180" formatCode="_-&quot;$&quot;\ * #,##0.00_-;\-&quot;$&quot;\ * #,##0.00_-;_-&quot;$&quot;\ * &quot;-&quot;??_-;_-@_-"/>
    <numFmt numFmtId="181" formatCode="_-* #,##0.00_-;\-* #,##0.00_-;_-* &quot;-&quot;??_-;_-@_-"/>
    <numFmt numFmtId="182" formatCode="#,##0;\(#,##0\)"/>
    <numFmt numFmtId="183" formatCode="#,##0.00;\(#,##0.00\)"/>
    <numFmt numFmtId="184" formatCode="#,##0.0;\(#,##0.0\)"/>
    <numFmt numFmtId="185" formatCode="0.0"/>
    <numFmt numFmtId="186" formatCode="0.000000000000"/>
    <numFmt numFmtId="187" formatCode="&quot;$&quot;\ #,##0.0"/>
    <numFmt numFmtId="188" formatCode="#,##0.0"/>
    <numFmt numFmtId="189" formatCode="&quot;$&quot;\ #,##0"/>
    <numFmt numFmtId="190" formatCode="0.00000"/>
    <numFmt numFmtId="191" formatCode="0.0000"/>
    <numFmt numFmtId="192" formatCode="[$USD]\ #,##0;[Red][$USD]\ #,##0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#,##0.000"/>
    <numFmt numFmtId="198" formatCode="0.000%"/>
    <numFmt numFmtId="199" formatCode="0.0000%"/>
    <numFmt numFmtId="200" formatCode="0.00000%"/>
    <numFmt numFmtId="201" formatCode="#,##0.000;\(#,##0.000\)"/>
    <numFmt numFmtId="202" formatCode="0.000000%"/>
    <numFmt numFmtId="203" formatCode="0.0%"/>
    <numFmt numFmtId="204" formatCode="_-&quot;$&quot;\ * #,##0.00_-;\-&quot;$&quot;\ * #,##0.00_-;_-&quot;$&quot;\ * &quot;-&quot;_-;_-@_-"/>
  </numFmts>
  <fonts count="5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23"/>
      <name val="Arial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b/>
      <sz val="12"/>
      <color indexed="63"/>
      <name val="Arial"/>
      <family val="2"/>
    </font>
    <font>
      <sz val="10"/>
      <color indexed="63"/>
      <name val="Arial"/>
      <family val="2"/>
    </font>
    <font>
      <vertAlign val="superscript"/>
      <sz val="10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706F6F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</borders>
  <cellStyleXfs count="67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0" borderId="0" applyProtection="0">
      <alignment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14">
    <xf numFmtId="0" fontId="0" fillId="0" borderId="0" xfId="0" applyAlignment="1">
      <alignment/>
    </xf>
    <xf numFmtId="0" fontId="2" fillId="0" borderId="0" xfId="0" applyFont="1" applyAlignment="1">
      <alignment/>
    </xf>
    <xf numFmtId="182" fontId="2" fillId="0" borderId="0" xfId="0" applyNumberFormat="1" applyFont="1" applyAlignment="1">
      <alignment/>
    </xf>
    <xf numFmtId="0" fontId="0" fillId="0" borderId="0" xfId="0" applyFont="1" applyAlignment="1">
      <alignment/>
    </xf>
    <xf numFmtId="182" fontId="0" fillId="0" borderId="0" xfId="0" applyNumberFormat="1" applyFont="1" applyAlignment="1">
      <alignment/>
    </xf>
    <xf numFmtId="182" fontId="3" fillId="33" borderId="0" xfId="0" applyNumberFormat="1" applyFont="1" applyFill="1" applyBorder="1" applyAlignment="1">
      <alignment horizontal="center"/>
    </xf>
    <xf numFmtId="192" fontId="0" fillId="0" borderId="0" xfId="62" applyNumberFormat="1" applyFont="1" applyFill="1" applyBorder="1" applyAlignment="1">
      <alignment horizontal="right" readingOrder="1"/>
    </xf>
    <xf numFmtId="182" fontId="2" fillId="33" borderId="0" xfId="0" applyNumberFormat="1" applyFont="1" applyFill="1" applyBorder="1" applyAlignment="1">
      <alignment horizontal="center"/>
    </xf>
    <xf numFmtId="0" fontId="2" fillId="33" borderId="0" xfId="0" applyFont="1" applyFill="1" applyBorder="1" applyAlignment="1">
      <alignment/>
    </xf>
    <xf numFmtId="182" fontId="3" fillId="33" borderId="0" xfId="0" applyNumberFormat="1" applyFont="1" applyFill="1" applyBorder="1" applyAlignment="1">
      <alignment horizontal="right"/>
    </xf>
    <xf numFmtId="182" fontId="0" fillId="0" borderId="0" xfId="0" applyNumberFormat="1" applyFont="1" applyFill="1" applyBorder="1" applyAlignment="1">
      <alignment/>
    </xf>
    <xf numFmtId="182" fontId="2" fillId="33" borderId="0" xfId="0" applyNumberFormat="1" applyFont="1" applyFill="1" applyBorder="1" applyAlignment="1">
      <alignment horizontal="left"/>
    </xf>
    <xf numFmtId="182" fontId="3" fillId="33" borderId="0" xfId="0" applyNumberFormat="1" applyFont="1" applyFill="1" applyBorder="1" applyAlignment="1">
      <alignment horizontal="left"/>
    </xf>
    <xf numFmtId="0" fontId="2" fillId="0" borderId="10" xfId="0" applyFont="1" applyBorder="1" applyAlignment="1">
      <alignment horizontal="center"/>
    </xf>
    <xf numFmtId="179" fontId="0" fillId="0" borderId="0" xfId="43" applyFont="1" applyAlignment="1">
      <alignment/>
    </xf>
    <xf numFmtId="179" fontId="0" fillId="0" borderId="10" xfId="43" applyFont="1" applyBorder="1" applyAlignment="1">
      <alignment/>
    </xf>
    <xf numFmtId="0" fontId="0" fillId="0" borderId="10" xfId="0" applyFont="1" applyBorder="1" applyAlignment="1">
      <alignment/>
    </xf>
    <xf numFmtId="0" fontId="2" fillId="2" borderId="11" xfId="0" applyFont="1" applyFill="1" applyBorder="1" applyAlignment="1">
      <alignment/>
    </xf>
    <xf numFmtId="179" fontId="2" fillId="2" borderId="11" xfId="43" applyFont="1" applyFill="1" applyBorder="1" applyAlignment="1">
      <alignment/>
    </xf>
    <xf numFmtId="9" fontId="2" fillId="2" borderId="11" xfId="0" applyNumberFormat="1" applyFont="1" applyFill="1" applyBorder="1" applyAlignment="1">
      <alignment/>
    </xf>
    <xf numFmtId="179" fontId="2" fillId="0" borderId="0" xfId="43" applyFont="1" applyAlignment="1">
      <alignment/>
    </xf>
    <xf numFmtId="9" fontId="2" fillId="0" borderId="0" xfId="0" applyNumberFormat="1" applyFont="1" applyAlignment="1">
      <alignment/>
    </xf>
    <xf numFmtId="0" fontId="2" fillId="0" borderId="10" xfId="0" applyFont="1" applyBorder="1" applyAlignment="1">
      <alignment/>
    </xf>
    <xf numFmtId="179" fontId="2" fillId="0" borderId="10" xfId="43" applyFont="1" applyBorder="1" applyAlignment="1">
      <alignment/>
    </xf>
    <xf numFmtId="9" fontId="2" fillId="0" borderId="10" xfId="0" applyNumberFormat="1" applyFont="1" applyBorder="1" applyAlignment="1">
      <alignment/>
    </xf>
    <xf numFmtId="182" fontId="2" fillId="0" borderId="10" xfId="0" applyNumberFormat="1" applyFont="1" applyBorder="1" applyAlignment="1">
      <alignment/>
    </xf>
    <xf numFmtId="184" fontId="2" fillId="0" borderId="10" xfId="0" applyNumberFormat="1" applyFont="1" applyBorder="1" applyAlignment="1">
      <alignment/>
    </xf>
    <xf numFmtId="182" fontId="2" fillId="2" borderId="10" xfId="0" applyNumberFormat="1" applyFont="1" applyFill="1" applyBorder="1" applyAlignment="1">
      <alignment/>
    </xf>
    <xf numFmtId="10" fontId="2" fillId="2" borderId="10" xfId="62" applyNumberFormat="1" applyFont="1" applyFill="1" applyBorder="1" applyAlignment="1">
      <alignment/>
    </xf>
    <xf numFmtId="9" fontId="2" fillId="2" borderId="10" xfId="62" applyNumberFormat="1" applyFont="1" applyFill="1" applyBorder="1" applyAlignment="1">
      <alignment/>
    </xf>
    <xf numFmtId="10" fontId="0" fillId="0" borderId="0" xfId="62" applyNumberFormat="1" applyFont="1" applyAlignment="1">
      <alignment/>
    </xf>
    <xf numFmtId="182" fontId="0" fillId="0" borderId="0" xfId="0" applyNumberFormat="1" applyFont="1" applyFill="1" applyAlignment="1">
      <alignment/>
    </xf>
    <xf numFmtId="0" fontId="0" fillId="0" borderId="0" xfId="0" applyFont="1" applyBorder="1" applyAlignment="1">
      <alignment/>
    </xf>
    <xf numFmtId="185" fontId="0" fillId="0" borderId="0" xfId="0" applyNumberFormat="1" applyFont="1" applyAlignment="1">
      <alignment/>
    </xf>
    <xf numFmtId="9" fontId="0" fillId="0" borderId="0" xfId="0" applyNumberFormat="1" applyFont="1" applyAlignment="1">
      <alignment/>
    </xf>
    <xf numFmtId="183" fontId="0" fillId="0" borderId="0" xfId="0" applyNumberFormat="1" applyFont="1" applyAlignment="1">
      <alignment/>
    </xf>
    <xf numFmtId="182" fontId="0" fillId="0" borderId="0" xfId="0" applyNumberFormat="1" applyFont="1" applyBorder="1" applyAlignment="1">
      <alignment/>
    </xf>
    <xf numFmtId="10" fontId="0" fillId="0" borderId="0" xfId="62" applyNumberFormat="1" applyFont="1" applyBorder="1" applyAlignment="1">
      <alignment/>
    </xf>
    <xf numFmtId="183" fontId="0" fillId="0" borderId="0" xfId="0" applyNumberFormat="1" applyFont="1" applyBorder="1" applyAlignment="1">
      <alignment/>
    </xf>
    <xf numFmtId="10" fontId="0" fillId="0" borderId="0" xfId="0" applyNumberFormat="1" applyFont="1" applyAlignment="1">
      <alignment/>
    </xf>
    <xf numFmtId="185" fontId="0" fillId="0" borderId="0" xfId="0" applyNumberFormat="1" applyFont="1" applyBorder="1" applyAlignment="1">
      <alignment/>
    </xf>
    <xf numFmtId="191" fontId="0" fillId="0" borderId="0" xfId="0" applyNumberFormat="1" applyFont="1" applyAlignment="1">
      <alignment/>
    </xf>
    <xf numFmtId="9" fontId="0" fillId="0" borderId="10" xfId="0" applyNumberFormat="1" applyFont="1" applyBorder="1" applyAlignment="1">
      <alignment/>
    </xf>
    <xf numFmtId="185" fontId="0" fillId="0" borderId="0" xfId="0" applyNumberFormat="1" applyFont="1" applyBorder="1" applyAlignment="1">
      <alignment horizontal="left"/>
    </xf>
    <xf numFmtId="182" fontId="0" fillId="0" borderId="12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182" fontId="0" fillId="0" borderId="10" xfId="0" applyNumberFormat="1" applyFont="1" applyBorder="1" applyAlignment="1">
      <alignment/>
    </xf>
    <xf numFmtId="2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10" fontId="0" fillId="0" borderId="12" xfId="62" applyNumberFormat="1" applyFont="1" applyBorder="1" applyAlignment="1">
      <alignment/>
    </xf>
    <xf numFmtId="3" fontId="0" fillId="0" borderId="12" xfId="62" applyNumberFormat="1" applyFont="1" applyFill="1" applyBorder="1" applyAlignment="1">
      <alignment/>
    </xf>
    <xf numFmtId="0" fontId="0" fillId="0" borderId="0" xfId="0" applyFont="1" applyAlignment="1">
      <alignment horizontal="right"/>
    </xf>
    <xf numFmtId="10" fontId="0" fillId="0" borderId="0" xfId="0" applyNumberFormat="1" applyFont="1" applyFill="1" applyAlignment="1">
      <alignment/>
    </xf>
    <xf numFmtId="3" fontId="0" fillId="0" borderId="0" xfId="0" applyNumberFormat="1" applyFont="1" applyAlignment="1">
      <alignment horizontal="right"/>
    </xf>
    <xf numFmtId="188" fontId="0" fillId="0" borderId="0" xfId="0" applyNumberFormat="1" applyFont="1" applyAlignment="1">
      <alignment/>
    </xf>
    <xf numFmtId="182" fontId="5" fillId="0" borderId="0" xfId="0" applyNumberFormat="1" applyFont="1" applyAlignment="1">
      <alignment/>
    </xf>
    <xf numFmtId="182" fontId="5" fillId="0" borderId="0" xfId="0" applyNumberFormat="1" applyFont="1" applyBorder="1" applyAlignment="1">
      <alignment horizontal="left"/>
    </xf>
    <xf numFmtId="182" fontId="0" fillId="0" borderId="12" xfId="0" applyNumberFormat="1" applyFont="1" applyFill="1" applyBorder="1" applyAlignment="1">
      <alignment horizontal="left"/>
    </xf>
    <xf numFmtId="0" fontId="52" fillId="0" borderId="0" xfId="0" applyFont="1" applyBorder="1" applyAlignment="1">
      <alignment/>
    </xf>
    <xf numFmtId="0" fontId="52" fillId="0" borderId="0" xfId="0" applyFont="1" applyAlignment="1">
      <alignment/>
    </xf>
    <xf numFmtId="10" fontId="0" fillId="34" borderId="0" xfId="62" applyNumberFormat="1" applyFont="1" applyFill="1" applyBorder="1" applyAlignment="1">
      <alignment/>
    </xf>
    <xf numFmtId="182" fontId="0" fillId="34" borderId="0" xfId="0" applyNumberFormat="1" applyFont="1" applyFill="1" applyBorder="1" applyAlignment="1">
      <alignment/>
    </xf>
    <xf numFmtId="187" fontId="0" fillId="34" borderId="0" xfId="62" applyNumberFormat="1" applyFont="1" applyFill="1" applyBorder="1" applyAlignment="1">
      <alignment horizontal="right"/>
    </xf>
    <xf numFmtId="182" fontId="0" fillId="2" borderId="12" xfId="0" applyNumberFormat="1" applyFont="1" applyFill="1" applyBorder="1" applyAlignment="1">
      <alignment/>
    </xf>
    <xf numFmtId="184" fontId="0" fillId="2" borderId="12" xfId="0" applyNumberFormat="1" applyFont="1" applyFill="1" applyBorder="1" applyAlignment="1">
      <alignment/>
    </xf>
    <xf numFmtId="182" fontId="3" fillId="2" borderId="12" xfId="0" applyNumberFormat="1" applyFont="1" applyFill="1" applyBorder="1" applyAlignment="1">
      <alignment horizontal="center"/>
    </xf>
    <xf numFmtId="182" fontId="3" fillId="2" borderId="12" xfId="0" applyNumberFormat="1" applyFont="1" applyFill="1" applyBorder="1" applyAlignment="1">
      <alignment horizontal="right"/>
    </xf>
    <xf numFmtId="182" fontId="2" fillId="34" borderId="0" xfId="0" applyNumberFormat="1" applyFont="1" applyFill="1" applyBorder="1" applyAlignment="1">
      <alignment horizontal="left" indent="1"/>
    </xf>
    <xf numFmtId="182" fontId="2" fillId="0" borderId="0" xfId="0" applyNumberFormat="1" applyFont="1" applyBorder="1" applyAlignment="1">
      <alignment horizontal="left" indent="1"/>
    </xf>
    <xf numFmtId="182" fontId="2" fillId="0" borderId="0" xfId="0" applyNumberFormat="1" applyFont="1" applyFill="1" applyBorder="1" applyAlignment="1">
      <alignment horizontal="left" indent="1"/>
    </xf>
    <xf numFmtId="182" fontId="0" fillId="0" borderId="0" xfId="0" applyNumberFormat="1" applyFont="1" applyBorder="1" applyAlignment="1">
      <alignment horizontal="left" indent="3"/>
    </xf>
    <xf numFmtId="182" fontId="0" fillId="34" borderId="0" xfId="0" applyNumberFormat="1" applyFont="1" applyFill="1" applyBorder="1" applyAlignment="1">
      <alignment horizontal="left" indent="3"/>
    </xf>
    <xf numFmtId="182" fontId="0" fillId="0" borderId="0" xfId="0" applyNumberFormat="1" applyFont="1" applyFill="1" applyBorder="1" applyAlignment="1">
      <alignment horizontal="left" indent="3"/>
    </xf>
    <xf numFmtId="20" fontId="0" fillId="0" borderId="0" xfId="0" applyNumberFormat="1" applyFont="1" applyAlignment="1">
      <alignment/>
    </xf>
    <xf numFmtId="179" fontId="0" fillId="0" borderId="0" xfId="43" applyFont="1" applyAlignment="1">
      <alignment horizontal="right"/>
    </xf>
    <xf numFmtId="182" fontId="2" fillId="2" borderId="12" xfId="0" applyNumberFormat="1" applyFont="1" applyFill="1" applyBorder="1" applyAlignment="1">
      <alignment/>
    </xf>
    <xf numFmtId="182" fontId="2" fillId="0" borderId="13" xfId="0" applyNumberFormat="1" applyFont="1" applyBorder="1" applyAlignment="1">
      <alignment horizontal="left" indent="1"/>
    </xf>
    <xf numFmtId="3" fontId="0" fillId="0" borderId="13" xfId="62" applyNumberFormat="1" applyFont="1" applyBorder="1" applyAlignment="1">
      <alignment/>
    </xf>
    <xf numFmtId="189" fontId="0" fillId="0" borderId="13" xfId="62" applyNumberFormat="1" applyFont="1" applyFill="1" applyBorder="1" applyAlignment="1">
      <alignment/>
    </xf>
    <xf numFmtId="10" fontId="0" fillId="0" borderId="13" xfId="62" applyNumberFormat="1" applyFont="1" applyFill="1" applyBorder="1" applyAlignment="1">
      <alignment/>
    </xf>
    <xf numFmtId="10" fontId="0" fillId="0" borderId="13" xfId="62" applyNumberFormat="1" applyFont="1" applyBorder="1" applyAlignment="1">
      <alignment/>
    </xf>
    <xf numFmtId="189" fontId="0" fillId="0" borderId="13" xfId="62" applyNumberFormat="1" applyFont="1" applyBorder="1" applyAlignment="1">
      <alignment/>
    </xf>
    <xf numFmtId="182" fontId="2" fillId="34" borderId="13" xfId="0" applyNumberFormat="1" applyFont="1" applyFill="1" applyBorder="1" applyAlignment="1">
      <alignment horizontal="left" indent="1"/>
    </xf>
    <xf numFmtId="182" fontId="0" fillId="34" borderId="13" xfId="0" applyNumberFormat="1" applyFont="1" applyFill="1" applyBorder="1" applyAlignment="1">
      <alignment/>
    </xf>
    <xf numFmtId="182" fontId="2" fillId="0" borderId="14" xfId="0" applyNumberFormat="1" applyFont="1" applyBorder="1" applyAlignment="1">
      <alignment/>
    </xf>
    <xf numFmtId="182" fontId="0" fillId="0" borderId="14" xfId="0" applyNumberFormat="1" applyFont="1" applyBorder="1" applyAlignment="1">
      <alignment/>
    </xf>
    <xf numFmtId="0" fontId="4" fillId="0" borderId="10" xfId="0" applyFont="1" applyBorder="1" applyAlignment="1">
      <alignment horizontal="right"/>
    </xf>
    <xf numFmtId="3" fontId="4" fillId="0" borderId="10" xfId="0" applyNumberFormat="1" applyFont="1" applyBorder="1" applyAlignment="1">
      <alignment/>
    </xf>
    <xf numFmtId="182" fontId="2" fillId="2" borderId="15" xfId="0" applyNumberFormat="1" applyFont="1" applyFill="1" applyBorder="1" applyAlignment="1">
      <alignment/>
    </xf>
    <xf numFmtId="182" fontId="0" fillId="2" borderId="15" xfId="0" applyNumberFormat="1" applyFont="1" applyFill="1" applyBorder="1" applyAlignment="1">
      <alignment/>
    </xf>
    <xf numFmtId="182" fontId="2" fillId="2" borderId="15" xfId="0" applyNumberFormat="1" applyFont="1" applyFill="1" applyBorder="1" applyAlignment="1">
      <alignment horizontal="center"/>
    </xf>
    <xf numFmtId="183" fontId="0" fillId="34" borderId="0" xfId="0" applyNumberFormat="1" applyFont="1" applyFill="1" applyAlignment="1">
      <alignment/>
    </xf>
    <xf numFmtId="182" fontId="0" fillId="34" borderId="0" xfId="0" applyNumberFormat="1" applyFont="1" applyFill="1" applyAlignment="1">
      <alignment/>
    </xf>
    <xf numFmtId="183" fontId="0" fillId="0" borderId="0" xfId="0" applyNumberFormat="1" applyFont="1" applyAlignment="1">
      <alignment horizontal="right"/>
    </xf>
    <xf numFmtId="183" fontId="0" fillId="34" borderId="0" xfId="0" applyNumberFormat="1" applyFont="1" applyFill="1" applyAlignment="1">
      <alignment horizontal="right"/>
    </xf>
    <xf numFmtId="3" fontId="0" fillId="34" borderId="0" xfId="0" applyNumberFormat="1" applyFont="1" applyFill="1" applyAlignment="1">
      <alignment/>
    </xf>
    <xf numFmtId="183" fontId="0" fillId="0" borderId="13" xfId="0" applyNumberFormat="1" applyFont="1" applyBorder="1" applyAlignment="1">
      <alignment/>
    </xf>
    <xf numFmtId="182" fontId="0" fillId="0" borderId="13" xfId="0" applyNumberFormat="1" applyFont="1" applyBorder="1" applyAlignment="1">
      <alignment/>
    </xf>
    <xf numFmtId="182" fontId="3" fillId="33" borderId="0" xfId="0" applyNumberFormat="1" applyFont="1" applyFill="1" applyAlignment="1">
      <alignment horizontal="center"/>
    </xf>
    <xf numFmtId="15" fontId="0" fillId="0" borderId="0" xfId="0" applyNumberFormat="1" applyFont="1" applyAlignment="1">
      <alignment horizontal="right"/>
    </xf>
    <xf numFmtId="3" fontId="0" fillId="0" borderId="0" xfId="63" applyNumberFormat="1" applyFont="1" applyBorder="1" applyAlignment="1">
      <alignment/>
    </xf>
    <xf numFmtId="192" fontId="0" fillId="0" borderId="0" xfId="63" applyNumberFormat="1" applyFont="1" applyFill="1" applyBorder="1" applyAlignment="1">
      <alignment horizontal="right" readingOrder="1"/>
    </xf>
    <xf numFmtId="10" fontId="0" fillId="0" borderId="0" xfId="63" applyNumberFormat="1" applyFont="1" applyBorder="1" applyAlignment="1">
      <alignment horizontal="right"/>
    </xf>
    <xf numFmtId="3" fontId="0" fillId="34" borderId="0" xfId="63" applyNumberFormat="1" applyFont="1" applyFill="1" applyBorder="1" applyAlignment="1">
      <alignment/>
    </xf>
    <xf numFmtId="189" fontId="0" fillId="34" borderId="0" xfId="63" applyNumberFormat="1" applyFont="1" applyFill="1" applyBorder="1" applyAlignment="1">
      <alignment/>
    </xf>
    <xf numFmtId="10" fontId="0" fillId="34" borderId="0" xfId="63" applyNumberFormat="1" applyFont="1" applyFill="1" applyBorder="1" applyAlignment="1">
      <alignment horizontal="right"/>
    </xf>
    <xf numFmtId="192" fontId="0" fillId="34" borderId="0" xfId="63" applyNumberFormat="1" applyFont="1" applyFill="1" applyBorder="1" applyAlignment="1">
      <alignment horizontal="right" readingOrder="1"/>
    </xf>
    <xf numFmtId="189" fontId="0" fillId="0" borderId="0" xfId="63" applyNumberFormat="1" applyFont="1" applyBorder="1" applyAlignment="1">
      <alignment/>
    </xf>
    <xf numFmtId="3" fontId="0" fillId="0" borderId="0" xfId="63" applyNumberFormat="1" applyFont="1" applyFill="1" applyBorder="1" applyAlignment="1">
      <alignment/>
    </xf>
    <xf numFmtId="10" fontId="0" fillId="0" borderId="0" xfId="63" applyNumberFormat="1" applyFont="1" applyFill="1" applyBorder="1" applyAlignment="1">
      <alignment horizontal="right"/>
    </xf>
    <xf numFmtId="189" fontId="0" fillId="0" borderId="0" xfId="63" applyNumberFormat="1" applyFont="1" applyFill="1" applyBorder="1" applyAlignment="1">
      <alignment/>
    </xf>
    <xf numFmtId="3" fontId="0" fillId="34" borderId="0" xfId="63" applyNumberFormat="1" applyFont="1" applyFill="1" applyBorder="1" applyAlignment="1">
      <alignment horizontal="right"/>
    </xf>
    <xf numFmtId="183" fontId="0" fillId="0" borderId="12" xfId="0" applyNumberFormat="1" applyFont="1" applyBorder="1" applyAlignment="1">
      <alignment/>
    </xf>
    <xf numFmtId="182" fontId="2" fillId="33" borderId="0" xfId="0" applyNumberFormat="1" applyFont="1" applyFill="1" applyBorder="1" applyAlignment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[0] 2" xfId="44"/>
    <cellStyle name="Currency" xfId="45"/>
    <cellStyle name="Currency [0]" xfId="46"/>
    <cellStyle name="Currency [0] 2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te" xfId="60"/>
    <cellStyle name="Output" xfId="61"/>
    <cellStyle name="Percent" xfId="62"/>
    <cellStyle name="Percent 2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Gross Asset Value by Sector </a:t>
            </a:r>
            <a:r>
              <a:rPr lang="en-US" cap="none" sz="10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as of June 30</a:t>
            </a:r>
            <a:r>
              <a:rPr lang="en-US" cap="none" sz="1000" b="0" i="0" u="none" baseline="30000">
                <a:solidFill>
                  <a:srgbClr val="333333"/>
                </a:solidFill>
                <a:latin typeface="Arial"/>
                <a:ea typeface="Arial"/>
                <a:cs typeface="Arial"/>
              </a:rPr>
              <a:t>th</a:t>
            </a:r>
            <a:r>
              <a:rPr lang="en-US" cap="none" sz="10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, 2023</a:t>
            </a:r>
          </a:p>
        </c:rich>
      </c:tx>
      <c:layout>
        <c:manualLayout>
          <c:xMode val="factor"/>
          <c:yMode val="factor"/>
          <c:x val="-0.008"/>
          <c:y val="-0.02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8675"/>
          <c:y val="0.15825"/>
          <c:w val="0.569"/>
          <c:h val="0.7055"/>
        </c:manualLayout>
      </c:layout>
      <c:doughnut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9BBB59"/>
              </a:solidFill>
              <a:ln w="127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8064A2"/>
              </a:solidFill>
              <a:ln w="127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4BACC6"/>
              </a:solidFill>
              <a:ln w="127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F79646"/>
              </a:solidFill>
              <a:ln w="12700">
                <a:solidFill>
                  <a:srgbClr val="FFFFFF"/>
                </a:solidFill>
              </a:ln>
            </c:spPr>
          </c:dPt>
          <c:dPt>
            <c:idx val="6"/>
            <c:spPr>
              <a:solidFill>
                <a:srgbClr val="2C4D75"/>
              </a:solidFill>
              <a:ln w="12700">
                <a:solidFill>
                  <a:srgbClr val="FFFFFF"/>
                </a:solidFill>
              </a:ln>
            </c:spPr>
          </c:dPt>
          <c:dPt>
            <c:idx val="7"/>
            <c:spPr>
              <a:solidFill>
                <a:srgbClr val="772C2A"/>
              </a:solidFill>
              <a:ln w="12700">
                <a:solidFill>
                  <a:srgbClr val="FFFFFF"/>
                </a:solidFill>
              </a:ln>
            </c:spPr>
          </c:dPt>
          <c:dLbls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Quiñenco!$L$12:$L$19</c:f>
              <c:strCache/>
            </c:strRef>
          </c:cat>
          <c:val>
            <c:numRef>
              <c:f>Quiñenco!$N$12:$N$19</c:f>
              <c:numCache/>
            </c:numRef>
          </c:val>
        </c:ser>
        <c:holeSize val="75"/>
      </c:doughnut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2"/>
          <c:y val="0.07275"/>
          <c:w val="0.25975"/>
          <c:h val="0.917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9525</xdr:colOff>
      <xdr:row>22</xdr:row>
      <xdr:rowOff>123825</xdr:rowOff>
    </xdr:from>
    <xdr:to>
      <xdr:col>14</xdr:col>
      <xdr:colOff>47625</xdr:colOff>
      <xdr:row>47</xdr:row>
      <xdr:rowOff>28575</xdr:rowOff>
    </xdr:to>
    <xdr:graphicFrame>
      <xdr:nvGraphicFramePr>
        <xdr:cNvPr id="1" name="Gráfico 1"/>
        <xdr:cNvGraphicFramePr/>
      </xdr:nvGraphicFramePr>
      <xdr:xfrm>
        <a:off x="14439900" y="3867150"/>
        <a:ext cx="4800600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95250</xdr:colOff>
      <xdr:row>1</xdr:row>
      <xdr:rowOff>0</xdr:rowOff>
    </xdr:from>
    <xdr:to>
      <xdr:col>1</xdr:col>
      <xdr:colOff>2000250</xdr:colOff>
      <xdr:row>4</xdr:row>
      <xdr:rowOff>85725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" y="161925"/>
          <a:ext cx="19050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lq2020-my.sharepoint.com/personal/cpumarino_lq_cl/Documents/Qui&#241;enco/Presentaciones%20Corporativas/2023/NAV%20Estimate%20June%2030%20202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pital IQ"/>
      <sheetName val="_CIQHiddenCacheSheet"/>
      <sheetName val="Quiñenco"/>
    </sheetNames>
    <sheetDataSet>
      <sheetData sheetId="0">
        <row r="9">
          <cell r="C9">
            <v>2690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1"/>
  <sheetViews>
    <sheetView showGridLines="0" tabSelected="1" zoomScale="80" zoomScaleNormal="80" zoomScalePageLayoutView="0" workbookViewId="0" topLeftCell="A1">
      <pane xSplit="2" topLeftCell="C1" activePane="topRight" state="frozen"/>
      <selection pane="topLeft" activeCell="A1" sqref="A1"/>
      <selection pane="topRight" activeCell="M4" sqref="M4"/>
    </sheetView>
  </sheetViews>
  <sheetFormatPr defaultColWidth="11.421875" defaultRowHeight="12.75"/>
  <cols>
    <col min="1" max="1" width="5.57421875" style="3" customWidth="1"/>
    <col min="2" max="2" width="30.00390625" style="3" customWidth="1"/>
    <col min="3" max="3" width="24.140625" style="3" customWidth="1"/>
    <col min="4" max="4" width="28.421875" style="3" customWidth="1"/>
    <col min="5" max="5" width="19.421875" style="3" customWidth="1"/>
    <col min="6" max="6" width="18.140625" style="3" customWidth="1"/>
    <col min="7" max="7" width="26.00390625" style="3" customWidth="1"/>
    <col min="8" max="8" width="24.421875" style="3" customWidth="1"/>
    <col min="9" max="9" width="18.421875" style="3" customWidth="1"/>
    <col min="10" max="10" width="16.421875" style="3" bestFit="1" customWidth="1"/>
    <col min="11" max="11" width="5.421875" style="3" customWidth="1"/>
    <col min="12" max="12" width="20.57421875" style="3" customWidth="1"/>
    <col min="13" max="14" width="25.421875" style="3" customWidth="1"/>
    <col min="15" max="16384" width="11.421875" style="3" customWidth="1"/>
  </cols>
  <sheetData>
    <row r="1" spans="2:11" ht="12.75">
      <c r="B1" s="2"/>
      <c r="C1" s="4"/>
      <c r="D1" s="4"/>
      <c r="E1" s="4"/>
      <c r="F1" s="4"/>
      <c r="G1" s="4"/>
      <c r="H1" s="4"/>
      <c r="I1" s="4"/>
      <c r="J1" s="4"/>
      <c r="K1" s="4"/>
    </row>
    <row r="2" spans="2:11" ht="12.75">
      <c r="B2" s="1"/>
      <c r="C2" s="4"/>
      <c r="D2" s="30"/>
      <c r="E2" s="4"/>
      <c r="F2" s="4"/>
      <c r="G2" s="4"/>
      <c r="H2" s="4"/>
      <c r="I2" s="31"/>
      <c r="J2" s="4"/>
      <c r="K2" s="4"/>
    </row>
    <row r="3" spans="2:14" ht="12.75">
      <c r="B3" s="1"/>
      <c r="E3" s="4"/>
      <c r="G3" s="4"/>
      <c r="H3" s="55"/>
      <c r="I3" s="31"/>
      <c r="J3" s="4"/>
      <c r="K3" s="4"/>
      <c r="L3" s="32"/>
      <c r="M3" s="33"/>
      <c r="N3" s="34"/>
    </row>
    <row r="4" spans="2:14" ht="12.75">
      <c r="B4" s="1"/>
      <c r="E4" s="4"/>
      <c r="G4" s="4"/>
      <c r="H4" s="55"/>
      <c r="I4" s="31"/>
      <c r="J4" s="4"/>
      <c r="K4" s="4"/>
      <c r="L4" s="32"/>
      <c r="M4" s="33"/>
      <c r="N4" s="34"/>
    </row>
    <row r="5" spans="2:14" ht="27" customHeight="1">
      <c r="B5" s="4" t="s">
        <v>42</v>
      </c>
      <c r="C5" s="99">
        <f>DATE(23,6,30)</f>
        <v>8582</v>
      </c>
      <c r="D5" s="4"/>
      <c r="G5" s="4"/>
      <c r="H5" s="4"/>
      <c r="K5" s="4"/>
      <c r="L5" s="32"/>
      <c r="M5" s="33"/>
      <c r="N5" s="34"/>
    </row>
    <row r="6" spans="2:12" ht="12.75">
      <c r="B6" s="4" t="s">
        <v>33</v>
      </c>
      <c r="C6" s="35">
        <v>801.66</v>
      </c>
      <c r="D6" s="4"/>
      <c r="E6" s="4"/>
      <c r="F6" s="4"/>
      <c r="G6" s="4"/>
      <c r="H6" s="4"/>
      <c r="K6" s="4"/>
      <c r="L6" s="36"/>
    </row>
    <row r="7" spans="4:12" ht="12.75">
      <c r="D7" s="4"/>
      <c r="E7" s="4"/>
      <c r="F7" s="4"/>
      <c r="G7" s="4"/>
      <c r="H7" s="4"/>
      <c r="K7" s="4"/>
      <c r="L7" s="36"/>
    </row>
    <row r="8" spans="1:14" ht="12.75">
      <c r="A8" s="32"/>
      <c r="B8" s="32"/>
      <c r="C8" s="7" t="s">
        <v>3</v>
      </c>
      <c r="D8" s="7" t="s">
        <v>19</v>
      </c>
      <c r="E8" s="8"/>
      <c r="F8" s="8"/>
      <c r="G8" s="7" t="s">
        <v>20</v>
      </c>
      <c r="H8" s="7" t="s">
        <v>11</v>
      </c>
      <c r="I8" s="113" t="s">
        <v>12</v>
      </c>
      <c r="J8" s="113"/>
      <c r="K8" s="32"/>
      <c r="L8" s="11" t="s">
        <v>26</v>
      </c>
      <c r="M8" s="7"/>
      <c r="N8" s="7"/>
    </row>
    <row r="9" spans="1:14" ht="12.75">
      <c r="A9" s="32"/>
      <c r="B9" s="32"/>
      <c r="C9" s="98" t="s">
        <v>50</v>
      </c>
      <c r="D9" s="5" t="str">
        <f>+C9</f>
        <v>as of June 30, 2023</v>
      </c>
      <c r="E9" s="5" t="s">
        <v>2</v>
      </c>
      <c r="F9" s="5" t="s">
        <v>4</v>
      </c>
      <c r="G9" s="5" t="str">
        <f>+D9</f>
        <v>as of June 30, 2023</v>
      </c>
      <c r="H9" s="5" t="str">
        <f>+G9</f>
        <v>as of June 30, 2023</v>
      </c>
      <c r="I9" s="5" t="s">
        <v>6</v>
      </c>
      <c r="J9" s="5" t="s">
        <v>21</v>
      </c>
      <c r="K9" s="32"/>
      <c r="L9" s="12" t="str">
        <f>+H9</f>
        <v>as of June 30, 2023</v>
      </c>
      <c r="M9" s="7"/>
      <c r="N9" s="7"/>
    </row>
    <row r="10" spans="1:11" ht="12.75">
      <c r="A10" s="32"/>
      <c r="B10" s="75" t="s">
        <v>8</v>
      </c>
      <c r="C10" s="65"/>
      <c r="D10" s="65"/>
      <c r="E10" s="65"/>
      <c r="F10" s="65"/>
      <c r="G10" s="65"/>
      <c r="H10" s="65"/>
      <c r="I10" s="66"/>
      <c r="J10" s="66"/>
      <c r="K10" s="32"/>
    </row>
    <row r="11" spans="1:14" ht="12.75">
      <c r="A11" s="32"/>
      <c r="B11" s="67" t="s">
        <v>9</v>
      </c>
      <c r="C11" s="60"/>
      <c r="D11" s="60"/>
      <c r="E11" s="60"/>
      <c r="F11" s="60"/>
      <c r="G11" s="60"/>
      <c r="H11" s="91"/>
      <c r="I11" s="92">
        <v>853627.2505000001</v>
      </c>
      <c r="J11" s="92">
        <f>(+I11/C$6)</f>
        <v>1064.8245521792282</v>
      </c>
      <c r="K11" s="32"/>
      <c r="L11" s="13" t="s">
        <v>28</v>
      </c>
      <c r="M11" s="13" t="s">
        <v>38</v>
      </c>
      <c r="N11" s="13" t="s">
        <v>39</v>
      </c>
    </row>
    <row r="12" spans="1:14" ht="12.75">
      <c r="A12" s="32"/>
      <c r="B12" s="68" t="s">
        <v>32</v>
      </c>
      <c r="C12" s="37"/>
      <c r="D12" s="37"/>
      <c r="E12" s="37"/>
      <c r="F12" s="37"/>
      <c r="G12" s="37"/>
      <c r="H12" s="35"/>
      <c r="I12" s="4"/>
      <c r="J12" s="4"/>
      <c r="K12" s="32"/>
      <c r="L12" s="3" t="s">
        <v>14</v>
      </c>
      <c r="M12" s="14">
        <f>+J11</f>
        <v>1064.8245521792282</v>
      </c>
      <c r="N12" s="34">
        <f>+M12/M20</f>
        <v>0.11185502749956487</v>
      </c>
    </row>
    <row r="13" spans="1:14" ht="12.75">
      <c r="A13" s="32"/>
      <c r="B13" s="70" t="s">
        <v>41</v>
      </c>
      <c r="C13" s="100">
        <v>101017081114</v>
      </c>
      <c r="D13" s="101">
        <f>(+C13*H13)/C$6</f>
        <v>10545766931.655142</v>
      </c>
      <c r="E13" s="100">
        <f>51670277343/2+110838094</f>
        <v>25945976765.5</v>
      </c>
      <c r="F13" s="102">
        <f>+E13/C13</f>
        <v>0.2568474210437678</v>
      </c>
      <c r="G13" s="101">
        <f>+D13*F13</f>
        <v>2708653039.324271</v>
      </c>
      <c r="H13" s="35">
        <v>83.69</v>
      </c>
      <c r="I13" s="4">
        <f>+H13*E13/1000000</f>
        <v>2171418.795504695</v>
      </c>
      <c r="J13" s="4">
        <f>(+I13/C$6)</f>
        <v>2708.6530393242706</v>
      </c>
      <c r="K13" s="32"/>
      <c r="L13" s="3" t="s">
        <v>15</v>
      </c>
      <c r="M13" s="14">
        <f>+J19</f>
        <v>2316.4220736312777</v>
      </c>
      <c r="N13" s="34">
        <f aca="true" t="shared" si="0" ref="N13:N19">+M13/$M$20</f>
        <v>0.24332971494351316</v>
      </c>
    </row>
    <row r="14" spans="1:14" ht="12.75">
      <c r="A14" s="32"/>
      <c r="B14" s="67" t="s">
        <v>23</v>
      </c>
      <c r="C14" s="103"/>
      <c r="D14" s="104"/>
      <c r="E14" s="103"/>
      <c r="F14" s="105"/>
      <c r="G14" s="104"/>
      <c r="H14" s="62"/>
      <c r="I14" s="92"/>
      <c r="J14" s="92"/>
      <c r="K14" s="40"/>
      <c r="L14" s="3" t="s">
        <v>0</v>
      </c>
      <c r="M14" s="14">
        <f>+J13</f>
        <v>2708.6530393242706</v>
      </c>
      <c r="N14" s="34">
        <f t="shared" si="0"/>
        <v>0.2845318128515505</v>
      </c>
    </row>
    <row r="15" spans="1:15" ht="12.75">
      <c r="A15" s="32"/>
      <c r="B15" s="71" t="s">
        <v>1</v>
      </c>
      <c r="C15" s="103">
        <v>369502872</v>
      </c>
      <c r="D15" s="106">
        <f>(+C15*H15)/C$6</f>
        <v>2979861870.967742</v>
      </c>
      <c r="E15" s="103">
        <v>121694632</v>
      </c>
      <c r="F15" s="105">
        <f>+E15/C15</f>
        <v>0.32934691776901803</v>
      </c>
      <c r="G15" s="106">
        <f>+D15*F15</f>
        <v>981408322.5806451</v>
      </c>
      <c r="H15" s="91">
        <v>6465</v>
      </c>
      <c r="I15" s="92">
        <f>+H15*E15/1000000</f>
        <v>786755.79588</v>
      </c>
      <c r="J15" s="92">
        <f>(+I15/C$6)</f>
        <v>981.4083225806452</v>
      </c>
      <c r="K15" s="40"/>
      <c r="L15" s="3" t="s">
        <v>7</v>
      </c>
      <c r="M15" s="14">
        <f>+J17</f>
        <v>727.9761573548669</v>
      </c>
      <c r="N15" s="34">
        <f t="shared" si="0"/>
        <v>0.07647061943989672</v>
      </c>
      <c r="O15" s="41"/>
    </row>
    <row r="16" spans="1:15" ht="12.75">
      <c r="A16" s="32"/>
      <c r="B16" s="68" t="s">
        <v>7</v>
      </c>
      <c r="C16" s="100"/>
      <c r="D16" s="107"/>
      <c r="E16" s="100"/>
      <c r="F16" s="102"/>
      <c r="G16" s="107"/>
      <c r="H16" s="35"/>
      <c r="I16" s="4"/>
      <c r="J16" s="4"/>
      <c r="K16" s="40"/>
      <c r="L16" s="3" t="s">
        <v>23</v>
      </c>
      <c r="M16" s="14">
        <f>+J15</f>
        <v>981.4083225806452</v>
      </c>
      <c r="N16" s="34">
        <f t="shared" si="0"/>
        <v>0.1030925279529832</v>
      </c>
      <c r="O16" s="41"/>
    </row>
    <row r="17" spans="1:15" ht="12.75">
      <c r="A17" s="32"/>
      <c r="B17" s="72" t="s">
        <v>43</v>
      </c>
      <c r="C17" s="108">
        <v>43706473</v>
      </c>
      <c r="D17" s="101">
        <f>(+C17*H17)/C$6</f>
        <v>3784492178.688346</v>
      </c>
      <c r="E17" s="108">
        <v>8407276</v>
      </c>
      <c r="F17" s="109">
        <f>+E17/C17</f>
        <v>0.19235768578260706</v>
      </c>
      <c r="G17" s="101">
        <f>+D17*F17</f>
        <v>727976157.3548669</v>
      </c>
      <c r="H17" s="93">
        <v>69414.79812309035</v>
      </c>
      <c r="I17" s="4">
        <f>+H17*E17/1000000</f>
        <v>583589.3663051026</v>
      </c>
      <c r="J17" s="4">
        <f>(+I17/C$6)</f>
        <v>727.9761573548669</v>
      </c>
      <c r="K17" s="56"/>
      <c r="L17" s="3" t="s">
        <v>17</v>
      </c>
      <c r="M17" s="14">
        <f>+J23</f>
        <v>1028.14069555672</v>
      </c>
      <c r="N17" s="34">
        <f t="shared" si="0"/>
        <v>0.1080015534386004</v>
      </c>
      <c r="O17" s="41"/>
    </row>
    <row r="18" spans="1:15" ht="12.75">
      <c r="A18" s="32"/>
      <c r="B18" s="67" t="s">
        <v>15</v>
      </c>
      <c r="C18" s="103"/>
      <c r="D18" s="104"/>
      <c r="E18" s="103"/>
      <c r="F18" s="105"/>
      <c r="G18" s="104"/>
      <c r="H18" s="91"/>
      <c r="I18" s="92"/>
      <c r="J18" s="92"/>
      <c r="K18" s="43"/>
      <c r="L18" s="3" t="s">
        <v>22</v>
      </c>
      <c r="M18" s="14">
        <f>+J21</f>
        <v>633.384730201432</v>
      </c>
      <c r="N18" s="34">
        <f t="shared" si="0"/>
        <v>0.06653421567852884</v>
      </c>
      <c r="O18" s="41"/>
    </row>
    <row r="19" spans="1:15" ht="12.75">
      <c r="A19" s="32"/>
      <c r="B19" s="71" t="s">
        <v>16</v>
      </c>
      <c r="C19" s="103">
        <v>51319876188</v>
      </c>
      <c r="D19" s="106">
        <f>(+C19*H19)/C$6</f>
        <v>3485726191.1990123</v>
      </c>
      <c r="E19" s="103">
        <v>34104369505</v>
      </c>
      <c r="F19" s="105">
        <f>+E19/C19</f>
        <v>0.6645450464468295</v>
      </c>
      <c r="G19" s="106">
        <f>+D19*F19</f>
        <v>2316422073.631278</v>
      </c>
      <c r="H19" s="91">
        <v>54.45</v>
      </c>
      <c r="I19" s="92">
        <f>+H19*E19/1000000</f>
        <v>1856982.91954725</v>
      </c>
      <c r="J19" s="92">
        <f>(+I19/C$6)</f>
        <v>2316.4220736312777</v>
      </c>
      <c r="K19" s="43"/>
      <c r="L19" s="16" t="s">
        <v>10</v>
      </c>
      <c r="M19" s="15">
        <f>+J24</f>
        <v>58.874756131028114</v>
      </c>
      <c r="N19" s="42">
        <f t="shared" si="0"/>
        <v>0.006184528195362162</v>
      </c>
      <c r="O19" s="41"/>
    </row>
    <row r="20" spans="1:14" ht="12.75">
      <c r="A20" s="32"/>
      <c r="B20" s="69" t="s">
        <v>22</v>
      </c>
      <c r="C20" s="108"/>
      <c r="D20" s="110"/>
      <c r="E20" s="108"/>
      <c r="F20" s="109"/>
      <c r="G20" s="110"/>
      <c r="H20" s="35"/>
      <c r="I20" s="4"/>
      <c r="J20" s="4"/>
      <c r="K20" s="43"/>
      <c r="L20" s="1" t="s">
        <v>29</v>
      </c>
      <c r="M20" s="20">
        <f>SUM(M12:M19)</f>
        <v>9519.68432695947</v>
      </c>
      <c r="N20" s="21">
        <f>SUM(N12:N19)</f>
        <v>0.9999999999999998</v>
      </c>
    </row>
    <row r="21" spans="1:14" ht="12.75">
      <c r="A21" s="32"/>
      <c r="B21" s="72" t="s">
        <v>18</v>
      </c>
      <c r="C21" s="108">
        <v>9736791983</v>
      </c>
      <c r="D21" s="101">
        <f>(+C21*H21)/C$6</f>
        <v>1037978997.1648579</v>
      </c>
      <c r="E21" s="108">
        <v>5941483768</v>
      </c>
      <c r="F21" s="109">
        <f>+E21/C21</f>
        <v>0.6102095822087565</v>
      </c>
      <c r="G21" s="101">
        <f>+D21*F21</f>
        <v>633384730.201432</v>
      </c>
      <c r="H21" s="35">
        <v>85.46</v>
      </c>
      <c r="I21" s="4">
        <f>+H21*E21/1000000</f>
        <v>507759.20281328</v>
      </c>
      <c r="J21" s="4">
        <f>(+I21/C$6)</f>
        <v>633.384730201432</v>
      </c>
      <c r="K21" s="43"/>
      <c r="L21" s="22" t="s">
        <v>24</v>
      </c>
      <c r="M21" s="23">
        <f>J31</f>
        <v>1910.292017813038</v>
      </c>
      <c r="N21" s="24"/>
    </row>
    <row r="22" spans="1:14" ht="12.75">
      <c r="A22" s="32"/>
      <c r="B22" s="67" t="s">
        <v>17</v>
      </c>
      <c r="C22" s="103"/>
      <c r="D22" s="104"/>
      <c r="E22" s="103"/>
      <c r="F22" s="105"/>
      <c r="G22" s="104"/>
      <c r="H22" s="91"/>
      <c r="I22" s="92"/>
      <c r="J22" s="92"/>
      <c r="K22" s="43"/>
      <c r="L22" s="17" t="s">
        <v>27</v>
      </c>
      <c r="M22" s="18">
        <f>+M20-M21</f>
        <v>7609.392309146432</v>
      </c>
      <c r="N22" s="19"/>
    </row>
    <row r="23" spans="1:14" ht="14.25">
      <c r="A23" s="32"/>
      <c r="B23" s="71" t="s">
        <v>44</v>
      </c>
      <c r="C23" s="111" t="s">
        <v>5</v>
      </c>
      <c r="D23" s="111" t="s">
        <v>5</v>
      </c>
      <c r="E23" s="111" t="s">
        <v>5</v>
      </c>
      <c r="F23" s="105">
        <v>1</v>
      </c>
      <c r="G23" s="111" t="s">
        <v>5</v>
      </c>
      <c r="H23" s="94" t="s">
        <v>5</v>
      </c>
      <c r="I23" s="95">
        <v>824219.27</v>
      </c>
      <c r="J23" s="92">
        <f>(+I23/C$6)</f>
        <v>1028.14069555672</v>
      </c>
      <c r="K23" s="56"/>
      <c r="M23" s="33"/>
      <c r="N23" s="34"/>
    </row>
    <row r="24" spans="1:14" ht="14.25">
      <c r="A24" s="32"/>
      <c r="B24" s="76" t="s">
        <v>45</v>
      </c>
      <c r="C24" s="77"/>
      <c r="D24" s="78"/>
      <c r="E24" s="79"/>
      <c r="F24" s="80"/>
      <c r="G24" s="81"/>
      <c r="H24" s="96"/>
      <c r="I24" s="97">
        <v>47197.537</v>
      </c>
      <c r="J24" s="97">
        <f>I24/C$6</f>
        <v>58.874756131028114</v>
      </c>
      <c r="K24" s="56"/>
      <c r="M24" s="33"/>
      <c r="N24" s="34"/>
    </row>
    <row r="25" spans="1:14" ht="12.75">
      <c r="A25" s="32"/>
      <c r="B25" s="84" t="s">
        <v>35</v>
      </c>
      <c r="C25" s="85"/>
      <c r="D25" s="85"/>
      <c r="E25" s="85"/>
      <c r="F25" s="85"/>
      <c r="G25" s="85"/>
      <c r="H25" s="85"/>
      <c r="I25" s="84">
        <f>SUM(I11:I24)</f>
        <v>7631550.137550327</v>
      </c>
      <c r="J25" s="84">
        <f>SUM(J11:J24)</f>
        <v>9519.68432695947</v>
      </c>
      <c r="K25" s="56"/>
      <c r="M25" s="33"/>
      <c r="N25" s="34"/>
    </row>
    <row r="26" spans="1:14" ht="3" customHeight="1">
      <c r="A26"/>
      <c r="B26"/>
      <c r="C26"/>
      <c r="D26"/>
      <c r="E26"/>
      <c r="F26"/>
      <c r="G26"/>
      <c r="H26"/>
      <c r="I26"/>
      <c r="J26"/>
      <c r="K26"/>
      <c r="M26" s="33"/>
      <c r="N26" s="34"/>
    </row>
    <row r="27" spans="1:11" ht="13.5" customHeight="1">
      <c r="A27" s="32"/>
      <c r="B27" s="75" t="s">
        <v>24</v>
      </c>
      <c r="C27" s="63"/>
      <c r="D27" s="63"/>
      <c r="E27" s="63"/>
      <c r="F27" s="63"/>
      <c r="G27" s="63"/>
      <c r="H27" s="63"/>
      <c r="I27" s="63"/>
      <c r="J27" s="64"/>
      <c r="K27" s="32"/>
    </row>
    <row r="28" spans="1:14" ht="12.75">
      <c r="A28" s="32"/>
      <c r="B28" s="67" t="s">
        <v>25</v>
      </c>
      <c r="C28" s="92"/>
      <c r="D28" s="92"/>
      <c r="E28" s="92"/>
      <c r="F28" s="92"/>
      <c r="G28" s="92"/>
      <c r="H28" s="92"/>
      <c r="I28" s="92">
        <v>1326555.78</v>
      </c>
      <c r="J28" s="61">
        <f>+I28/$C$6</f>
        <v>1654.7610957263678</v>
      </c>
      <c r="K28" s="32"/>
      <c r="M28" s="33"/>
      <c r="N28" s="34"/>
    </row>
    <row r="29" spans="1:13" ht="14.25">
      <c r="A29" s="32"/>
      <c r="B29" s="69" t="s">
        <v>46</v>
      </c>
      <c r="C29" s="4"/>
      <c r="D29" s="4"/>
      <c r="E29" s="4"/>
      <c r="F29" s="4"/>
      <c r="G29" s="4"/>
      <c r="H29" s="4"/>
      <c r="I29" s="4">
        <v>113173.612</v>
      </c>
      <c r="J29" s="10">
        <f>+I29/$C$6</f>
        <v>141.17407878651798</v>
      </c>
      <c r="K29" s="32"/>
      <c r="L29" s="45"/>
      <c r="M29" s="45"/>
    </row>
    <row r="30" spans="1:13" ht="14.25">
      <c r="A30" s="32"/>
      <c r="B30" s="82" t="s">
        <v>47</v>
      </c>
      <c r="C30" s="83"/>
      <c r="D30" s="83"/>
      <c r="E30" s="83"/>
      <c r="F30" s="83"/>
      <c r="G30" s="83"/>
      <c r="H30" s="83"/>
      <c r="I30" s="83">
        <v>91675.307</v>
      </c>
      <c r="J30" s="83">
        <f>+I30/$C$6</f>
        <v>114.35684330015219</v>
      </c>
      <c r="K30" s="32"/>
      <c r="L30" s="45"/>
      <c r="M30" s="45"/>
    </row>
    <row r="31" spans="1:13" ht="12.75">
      <c r="A31" s="32"/>
      <c r="B31" s="84" t="s">
        <v>36</v>
      </c>
      <c r="C31" s="85"/>
      <c r="D31" s="85"/>
      <c r="E31" s="85"/>
      <c r="F31" s="85"/>
      <c r="G31" s="85"/>
      <c r="H31" s="85"/>
      <c r="I31" s="84">
        <f>SUM(I28:I30)</f>
        <v>1531404.699</v>
      </c>
      <c r="J31" s="84">
        <f>J28+J29+J30</f>
        <v>1910.292017813038</v>
      </c>
      <c r="K31" s="32"/>
      <c r="L31" s="45"/>
      <c r="M31" s="45"/>
    </row>
    <row r="32" spans="1:13" ht="3.75" customHeight="1">
      <c r="A32"/>
      <c r="B32"/>
      <c r="C32"/>
      <c r="D32"/>
      <c r="E32"/>
      <c r="F32"/>
      <c r="G32"/>
      <c r="H32"/>
      <c r="I32"/>
      <c r="J32"/>
      <c r="K32"/>
      <c r="M32" s="45"/>
    </row>
    <row r="33" spans="1:11" ht="13.5" customHeight="1">
      <c r="A33" s="32"/>
      <c r="B33" s="88" t="s">
        <v>37</v>
      </c>
      <c r="C33" s="89"/>
      <c r="D33" s="89"/>
      <c r="E33" s="89"/>
      <c r="F33" s="89"/>
      <c r="G33" s="89"/>
      <c r="H33" s="90"/>
      <c r="I33" s="88">
        <f>+I25-I31</f>
        <v>6100145.438550327</v>
      </c>
      <c r="J33" s="88">
        <f>+J25-J31</f>
        <v>7609.392309146432</v>
      </c>
      <c r="K33" s="32"/>
    </row>
    <row r="34" spans="1:13" ht="12.75">
      <c r="A34" s="32"/>
      <c r="B34" s="86" t="s">
        <v>13</v>
      </c>
      <c r="C34" s="46"/>
      <c r="D34" s="46"/>
      <c r="E34" s="46"/>
      <c r="F34" s="46"/>
      <c r="G34" s="46"/>
      <c r="H34" s="16"/>
      <c r="I34" s="87">
        <f>+I33*1000000/G40</f>
        <v>3668.687562670599</v>
      </c>
      <c r="J34" s="26"/>
      <c r="K34" s="32"/>
      <c r="L34" s="45"/>
      <c r="M34" s="45"/>
    </row>
    <row r="35" spans="1:13" ht="12.75">
      <c r="A35" s="32"/>
      <c r="B35" s="36"/>
      <c r="C35" s="36"/>
      <c r="D35" s="36"/>
      <c r="E35" s="36"/>
      <c r="F35" s="36"/>
      <c r="G35" s="32"/>
      <c r="H35" s="32"/>
      <c r="I35" s="38"/>
      <c r="J35" s="36"/>
      <c r="K35" s="32"/>
      <c r="M35" s="47"/>
    </row>
    <row r="36" spans="1:13" ht="12.75">
      <c r="A36" s="32"/>
      <c r="B36" s="36"/>
      <c r="C36" s="36"/>
      <c r="D36" s="36"/>
      <c r="E36" s="36"/>
      <c r="F36" s="36"/>
      <c r="G36" s="32"/>
      <c r="H36" s="32"/>
      <c r="I36" s="38"/>
      <c r="J36" s="36"/>
      <c r="K36" s="32"/>
      <c r="M36" s="33"/>
    </row>
    <row r="37" spans="1:13" ht="12.75">
      <c r="A37" s="32"/>
      <c r="B37" s="36"/>
      <c r="C37" s="36"/>
      <c r="D37" s="36"/>
      <c r="E37" s="36"/>
      <c r="F37" s="36"/>
      <c r="G37" s="32"/>
      <c r="H37" s="32"/>
      <c r="I37" s="38"/>
      <c r="J37" s="36"/>
      <c r="K37" s="32"/>
      <c r="M37" s="48"/>
    </row>
    <row r="38" spans="1:13" ht="12.75">
      <c r="A38" s="32"/>
      <c r="B38" s="36"/>
      <c r="C38" s="36"/>
      <c r="D38" s="36"/>
      <c r="E38" s="36"/>
      <c r="F38" s="36"/>
      <c r="G38" s="7" t="s">
        <v>3</v>
      </c>
      <c r="H38" s="7" t="s">
        <v>11</v>
      </c>
      <c r="I38" s="113" t="s">
        <v>30</v>
      </c>
      <c r="J38" s="113"/>
      <c r="K38" s="32"/>
      <c r="M38" s="48"/>
    </row>
    <row r="39" spans="1:13" ht="12.75">
      <c r="A39" s="32"/>
      <c r="B39" s="32"/>
      <c r="C39" s="32"/>
      <c r="D39" s="32"/>
      <c r="E39" s="32"/>
      <c r="F39" s="32"/>
      <c r="G39" s="5" t="str">
        <f>+C9</f>
        <v>as of June 30, 2023</v>
      </c>
      <c r="H39" s="5" t="str">
        <f>+G39</f>
        <v>as of June 30, 2023</v>
      </c>
      <c r="I39" s="9" t="s">
        <v>6</v>
      </c>
      <c r="J39" s="9" t="s">
        <v>21</v>
      </c>
      <c r="K39" s="32"/>
      <c r="M39" s="48"/>
    </row>
    <row r="40" spans="1:13" ht="12.75">
      <c r="A40" s="32"/>
      <c r="B40" s="57" t="s">
        <v>31</v>
      </c>
      <c r="C40" s="49"/>
      <c r="D40" s="49"/>
      <c r="E40" s="49"/>
      <c r="F40" s="49"/>
      <c r="G40" s="50">
        <f>1662759593</f>
        <v>1662759593</v>
      </c>
      <c r="H40" s="112">
        <f>+'[1]Capital IQ'!C9</f>
        <v>2690</v>
      </c>
      <c r="I40" s="44">
        <f>+H40*G40/1000000</f>
        <v>4472823.30517</v>
      </c>
      <c r="J40" s="44">
        <f>I40/C$6</f>
        <v>5579.451769041738</v>
      </c>
      <c r="K40" s="32"/>
      <c r="M40" s="33"/>
    </row>
    <row r="41" spans="1:13" ht="12.75">
      <c r="A41" s="32"/>
      <c r="B41" s="27" t="s">
        <v>40</v>
      </c>
      <c r="C41" s="27"/>
      <c r="D41" s="27"/>
      <c r="E41" s="27"/>
      <c r="F41" s="27"/>
      <c r="G41" s="27"/>
      <c r="H41" s="27"/>
      <c r="I41" s="29">
        <f>(I40-I33)/I33</f>
        <v>-0.2667677598465674</v>
      </c>
      <c r="J41" s="28"/>
      <c r="K41" s="32"/>
      <c r="M41" s="33"/>
    </row>
    <row r="42" spans="1:13" ht="12.75">
      <c r="A42" s="32"/>
      <c r="B42" s="32"/>
      <c r="C42" s="32"/>
      <c r="D42" s="32"/>
      <c r="E42" s="32"/>
      <c r="F42" s="32"/>
      <c r="G42" s="32"/>
      <c r="H42" s="32"/>
      <c r="I42" s="58"/>
      <c r="J42" s="32"/>
      <c r="K42" s="32"/>
      <c r="M42" s="33"/>
    </row>
    <row r="43" spans="1:11" ht="12.75">
      <c r="A43" s="32"/>
      <c r="B43" s="4"/>
      <c r="C43" s="4"/>
      <c r="D43" s="4"/>
      <c r="E43" s="4"/>
      <c r="F43" s="4"/>
      <c r="G43" s="31"/>
      <c r="H43" s="4"/>
      <c r="I43" s="36"/>
      <c r="K43" s="4"/>
    </row>
    <row r="44" spans="1:11" ht="12.75">
      <c r="A44" s="32"/>
      <c r="B44" s="4"/>
      <c r="C44" s="4"/>
      <c r="D44" s="4"/>
      <c r="E44" s="4"/>
      <c r="F44" s="4"/>
      <c r="G44" s="4"/>
      <c r="H44" s="4"/>
      <c r="I44" s="59"/>
      <c r="J44" s="4"/>
      <c r="K44" s="4"/>
    </row>
    <row r="45" spans="1:11" ht="12.75">
      <c r="A45" s="32"/>
      <c r="B45" s="4"/>
      <c r="C45" s="4"/>
      <c r="D45" s="4"/>
      <c r="E45" s="4"/>
      <c r="F45" s="4"/>
      <c r="G45" s="4"/>
      <c r="H45" s="4"/>
      <c r="I45" s="59"/>
      <c r="J45" s="4"/>
      <c r="K45" s="4"/>
    </row>
    <row r="46" spans="1:9" ht="12.75">
      <c r="A46" s="32"/>
      <c r="C46" s="4"/>
      <c r="D46" s="4"/>
      <c r="E46" s="4"/>
      <c r="G46" s="6"/>
      <c r="H46" s="39"/>
      <c r="I46" s="45"/>
    </row>
    <row r="47" spans="1:13" ht="12.75">
      <c r="A47" s="32"/>
      <c r="B47" s="22" t="s">
        <v>34</v>
      </c>
      <c r="C47" s="25"/>
      <c r="D47" s="25"/>
      <c r="E47" s="22"/>
      <c r="F47" s="22"/>
      <c r="G47" s="25"/>
      <c r="H47" s="22"/>
      <c r="I47" s="22"/>
      <c r="J47" s="22"/>
      <c r="M47" s="47"/>
    </row>
    <row r="48" spans="1:7" ht="12.75">
      <c r="A48" s="32"/>
      <c r="B48" s="3" t="s">
        <v>51</v>
      </c>
      <c r="C48" s="4"/>
      <c r="D48" s="4"/>
      <c r="G48" s="4"/>
    </row>
    <row r="49" spans="2:7" ht="12" customHeight="1">
      <c r="B49" s="73" t="s">
        <v>48</v>
      </c>
      <c r="D49" s="4"/>
      <c r="G49" s="51"/>
    </row>
    <row r="50" spans="2:7" ht="12" customHeight="1">
      <c r="B50" s="3" t="s">
        <v>49</v>
      </c>
      <c r="D50" s="4"/>
      <c r="G50" s="51"/>
    </row>
    <row r="51" spans="4:7" ht="12" customHeight="1">
      <c r="D51" s="4"/>
      <c r="G51" s="51"/>
    </row>
    <row r="52" spans="4:7" ht="12" customHeight="1">
      <c r="D52" s="4"/>
      <c r="G52" s="51"/>
    </row>
    <row r="53" spans="4:7" ht="12" customHeight="1">
      <c r="D53" s="4"/>
      <c r="G53" s="51"/>
    </row>
    <row r="54" spans="4:7" ht="12" customHeight="1">
      <c r="D54" s="4"/>
      <c r="G54" s="51"/>
    </row>
    <row r="55" spans="4:7" ht="12.75">
      <c r="D55" s="4"/>
      <c r="G55" s="51"/>
    </row>
    <row r="56" spans="4:7" ht="12.75">
      <c r="D56" s="4"/>
      <c r="G56" s="51"/>
    </row>
    <row r="57" spans="3:7" ht="12.75">
      <c r="C57" s="51"/>
      <c r="D57" s="51"/>
      <c r="E57" s="51"/>
      <c r="F57" s="47"/>
      <c r="G57" s="47"/>
    </row>
    <row r="58" spans="3:7" ht="12.75">
      <c r="C58" s="39"/>
      <c r="D58" s="52"/>
      <c r="E58" s="52"/>
      <c r="F58" s="45"/>
      <c r="G58" s="45"/>
    </row>
    <row r="59" spans="3:7" ht="12.75">
      <c r="C59" s="45"/>
      <c r="D59" s="45"/>
      <c r="E59" s="45"/>
      <c r="F59" s="45"/>
      <c r="G59" s="47"/>
    </row>
    <row r="60" spans="3:7" ht="12.75">
      <c r="C60" s="45"/>
      <c r="D60" s="39"/>
      <c r="E60" s="39"/>
      <c r="F60" s="47"/>
      <c r="G60" s="47"/>
    </row>
    <row r="61" spans="3:7" ht="12.75">
      <c r="C61" s="45"/>
      <c r="D61" s="47"/>
      <c r="F61" s="47"/>
      <c r="G61" s="47"/>
    </row>
    <row r="62" spans="3:6" ht="12.75">
      <c r="C62" s="53"/>
      <c r="D62" s="51"/>
      <c r="E62" s="74"/>
      <c r="F62" s="45"/>
    </row>
    <row r="63" spans="3:6" ht="12.75">
      <c r="C63" s="45"/>
      <c r="D63" s="45"/>
      <c r="E63" s="30"/>
      <c r="F63" s="47"/>
    </row>
    <row r="64" spans="3:6" ht="12.75">
      <c r="C64" s="45"/>
      <c r="D64" s="47"/>
      <c r="E64" s="54"/>
      <c r="F64" s="47"/>
    </row>
    <row r="65" spans="3:7" ht="12.75">
      <c r="C65" s="45"/>
      <c r="D65" s="45"/>
      <c r="E65" s="54"/>
      <c r="F65" s="47"/>
      <c r="G65" s="45"/>
    </row>
    <row r="66" spans="3:6" ht="12.75">
      <c r="C66" s="45"/>
      <c r="D66" s="45"/>
      <c r="F66" s="47"/>
    </row>
    <row r="67" spans="3:6" ht="12.75">
      <c r="C67" s="45"/>
      <c r="D67" s="45"/>
      <c r="F67" s="47"/>
    </row>
    <row r="68" spans="3:4" ht="12.75">
      <c r="C68" s="45"/>
      <c r="D68" s="45"/>
    </row>
    <row r="69" spans="3:4" ht="12.75">
      <c r="C69" s="45"/>
      <c r="D69" s="45"/>
    </row>
    <row r="70" spans="3:4" ht="12.75">
      <c r="C70" s="33"/>
      <c r="D70" s="33"/>
    </row>
    <row r="71" ht="12.75">
      <c r="D71" s="33"/>
    </row>
  </sheetData>
  <sheetProtection/>
  <mergeCells count="2">
    <mergeCell ref="I8:J8"/>
    <mergeCell ref="I38:J38"/>
  </mergeCells>
  <printOptions horizontalCentered="1"/>
  <pageMargins left="0.7" right="0.7" top="0.75" bottom="0.75" header="0.3" footer="0.3"/>
  <pageSetup fitToHeight="1" fitToWidth="1" horizontalDpi="600" verticalDpi="600" orientation="landscape" scale="48" r:id="rId2"/>
  <ignoredErrors>
    <ignoredError sqref="M13 M15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QUIÑENCO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Perez</dc:creator>
  <cp:keywords/>
  <dc:description/>
  <cp:lastModifiedBy>Constanza Pumarino</cp:lastModifiedBy>
  <cp:lastPrinted>2023-09-26T14:37:22Z</cp:lastPrinted>
  <dcterms:created xsi:type="dcterms:W3CDTF">2000-08-28T16:15:11Z</dcterms:created>
  <dcterms:modified xsi:type="dcterms:W3CDTF">2023-09-26T15:53:21Z</dcterms:modified>
  <cp:category/>
  <cp:version/>
  <cp:contentType/>
  <cp:contentStatus/>
</cp:coreProperties>
</file>