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356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<sst xmlns="http://schemas.openxmlformats.org/spreadsheetml/2006/main" count="88" uniqueCount="72">
  <si>
    <t>Quiñenco S.A.</t>
  </si>
  <si>
    <t>CCU</t>
  </si>
  <si>
    <t>NAV</t>
  </si>
  <si>
    <t>Descuento NAV</t>
  </si>
  <si>
    <t>Banco de Chile</t>
  </si>
  <si>
    <t>Quiñenco shares</t>
  </si>
  <si>
    <t>% Ownership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</si>
  <si>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</si>
  <si>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</si>
  <si>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</si>
  <si>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</si>
  <si>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</si>
  <si>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</si>
  <si>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</si>
  <si>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</si>
  <si>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</si>
  <si>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</si>
  <si>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</si>
  <si>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</si>
  <si>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</si>
  <si>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</si>
  <si>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</si>
  <si>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</si>
  <si>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</si>
  <si>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</si>
  <si>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</si>
  <si>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</si>
  <si>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</si>
  <si>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</si>
  <si>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</si>
  <si>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</si>
  <si>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</si>
  <si>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</si>
  <si>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</si>
  <si>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</si>
  <si>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</si>
  <si>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</si>
  <si>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</si>
  <si>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</si>
  <si>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</si>
  <si>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</si>
  <si>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</si>
  <si>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</si>
  <si>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</si>
  <si>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</si>
  <si>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 NAV estimado: Valor de mercado inversión de Nexans + Otros activos netos a valor libro</t>
  </si>
  <si>
    <t>**Nota: Neto de cuenta por cobrar a Inversiones Río Bravo (100% filial)</t>
  </si>
  <si>
    <t>Total acciones poseídas por LQIF</t>
  </si>
  <si>
    <t>Total acciones S/P</t>
  </si>
  <si>
    <t>Valor bursátil de la empresa en USD</t>
  </si>
  <si>
    <t>Valor de la inversión (USD)</t>
  </si>
  <si>
    <t>Precio por acción ($)</t>
  </si>
  <si>
    <t>Por sector</t>
  </si>
  <si>
    <t xml:space="preserve">Acciones de Quiñenco </t>
  </si>
  <si>
    <t>Participación %</t>
  </si>
  <si>
    <t>MM$</t>
  </si>
  <si>
    <t>MMUSD</t>
  </si>
  <si>
    <t>NAV estimado*</t>
  </si>
  <si>
    <t>Valor libro**</t>
  </si>
  <si>
    <t>Valor libro</t>
  </si>
  <si>
    <t>Otros activos</t>
  </si>
  <si>
    <t>menos deuda</t>
  </si>
  <si>
    <t>Nº de acciones</t>
  </si>
  <si>
    <t>Valor NAV</t>
  </si>
  <si>
    <t>Tipo de cambio</t>
  </si>
  <si>
    <t>Valor NAV por acción en $</t>
  </si>
  <si>
    <t>Valores al 31 de marzo de 2020</t>
  </si>
  <si>
    <t>al 31 de marzo de 2020</t>
  </si>
  <si>
    <t>NAV per share Ch$</t>
  </si>
  <si>
    <t>z</t>
  </si>
  <si>
    <t>Bebidas:</t>
  </si>
  <si>
    <t>Bebidas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</si>
</sst>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3" fontId="0" fillId="0" borderId="16" xfId="55" applyNumberFormat="1" applyFont="1" applyFill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11.421875" defaultRowHeight="12.75"/>
  <cols>
    <col min="1" max="1" width="36.421875" style="0" customWidth="1"/>
    <col min="2" max="2" width="25.57421875" style="0" bestFit="1" customWidth="1"/>
    <col min="3" max="3" width="36.28125" style="0" customWidth="1"/>
    <col min="4" max="4" width="22.140625" style="0" bestFit="1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22</v>
      </c>
      <c r="B2" s="1"/>
      <c r="C2" s="9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66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1" t="s">
        <v>23</v>
      </c>
      <c r="B5" s="4">
        <v>852.03</v>
      </c>
      <c r="C5" s="1"/>
      <c r="D5" s="1"/>
      <c r="E5" s="1"/>
      <c r="F5" s="1"/>
      <c r="G5" s="1"/>
      <c r="J5" s="1"/>
      <c r="K5" s="1"/>
      <c r="L5" s="1"/>
      <c r="M5" s="27" t="str">
        <f>+G9</f>
        <v>al 31 de marzo de 2020</v>
      </c>
    </row>
    <row r="6" spans="1:13" ht="12.75">
      <c r="A6" s="1" t="s">
        <v>24</v>
      </c>
      <c r="B6" s="114">
        <f>DATE(20,3,31)</f>
        <v>7396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3.5">
      <c r="A8" s="64" t="s">
        <v>25</v>
      </c>
      <c r="B8" s="93" t="s">
        <v>48</v>
      </c>
      <c r="C8" s="93" t="s">
        <v>49</v>
      </c>
      <c r="D8" s="94"/>
      <c r="E8" s="94"/>
      <c r="F8" s="93" t="s">
        <v>50</v>
      </c>
      <c r="G8" s="93" t="s">
        <v>51</v>
      </c>
      <c r="H8" s="116" t="s">
        <v>11</v>
      </c>
      <c r="I8" s="117"/>
      <c r="K8" s="1"/>
      <c r="L8" s="1"/>
      <c r="M8" t="s">
        <v>52</v>
      </c>
      <c r="N8" s="98"/>
      <c r="O8" s="7"/>
    </row>
    <row r="9" spans="1:12" ht="12.75">
      <c r="A9" s="65"/>
      <c r="B9" s="95" t="s">
        <v>67</v>
      </c>
      <c r="C9" s="95" t="str">
        <f>+B9</f>
        <v>al 31 de marzo de 2020</v>
      </c>
      <c r="D9" s="95" t="s">
        <v>53</v>
      </c>
      <c r="E9" s="95" t="s">
        <v>54</v>
      </c>
      <c r="F9" s="95" t="str">
        <f>+C9</f>
        <v>al 31 de marzo de 2020</v>
      </c>
      <c r="G9" s="95" t="str">
        <f>+F9</f>
        <v>al 31 de marzo de 2020</v>
      </c>
      <c r="H9" s="96" t="s">
        <v>55</v>
      </c>
      <c r="I9" s="97" t="s">
        <v>56</v>
      </c>
      <c r="K9" s="1"/>
      <c r="L9" s="1"/>
    </row>
    <row r="10" spans="1:20" ht="13.5">
      <c r="A10" s="87" t="s">
        <v>26</v>
      </c>
      <c r="B10" s="47"/>
      <c r="C10" s="47"/>
      <c r="D10" s="47"/>
      <c r="E10" s="47"/>
      <c r="F10" s="47"/>
      <c r="G10" s="48"/>
      <c r="H10" s="80">
        <v>204478.243</v>
      </c>
      <c r="I10" s="49">
        <f>(+H10/B$5)</f>
        <v>239.98948745936175</v>
      </c>
      <c r="K10" s="6"/>
      <c r="L10" s="3"/>
      <c r="M10" t="s">
        <v>12</v>
      </c>
      <c r="N10" s="6">
        <f>+I10</f>
        <v>239.98948745936175</v>
      </c>
      <c r="O10" s="8">
        <f>+N10/N21</f>
        <v>0.044282494214150474</v>
      </c>
      <c r="T10" s="8"/>
    </row>
    <row r="11" spans="1:20" ht="13.5">
      <c r="A11" s="66" t="s">
        <v>27</v>
      </c>
      <c r="B11" s="47"/>
      <c r="C11" s="47"/>
      <c r="D11" s="47"/>
      <c r="E11" s="47"/>
      <c r="F11" s="47"/>
      <c r="G11" s="48"/>
      <c r="H11" s="80"/>
      <c r="I11" s="14"/>
      <c r="K11" s="6"/>
      <c r="L11" s="1"/>
      <c r="M11" s="88" t="s">
        <v>16</v>
      </c>
      <c r="N11" s="6">
        <f>+I22</f>
        <v>451.6889680241306</v>
      </c>
      <c r="O11" s="8">
        <f>+N11/$N$21</f>
        <v>0.08334495950165799</v>
      </c>
      <c r="T11" s="22"/>
    </row>
    <row r="12" spans="1:20" ht="13.5">
      <c r="A12" s="67" t="s">
        <v>4</v>
      </c>
      <c r="B12" s="90">
        <v>101017081114</v>
      </c>
      <c r="C12" s="108">
        <f>+C50</f>
        <v>8192528790.039552</v>
      </c>
      <c r="D12" s="50">
        <f>+C72+110838094</f>
        <v>25945976765.5</v>
      </c>
      <c r="E12" s="47">
        <f>+D12/B12</f>
        <v>0.2568474210437678</v>
      </c>
      <c r="F12" s="108">
        <f>+C12*E12</f>
        <v>2104229891.5484781</v>
      </c>
      <c r="G12" s="101">
        <v>69.1</v>
      </c>
      <c r="H12" s="80">
        <f>+G12*D12/1000000</f>
        <v>1792866.9944960498</v>
      </c>
      <c r="I12" s="14">
        <f>(+H12/B$5)</f>
        <v>2104.229891548478</v>
      </c>
      <c r="K12" s="6"/>
      <c r="L12" s="1"/>
      <c r="M12" s="88" t="s">
        <v>21</v>
      </c>
      <c r="N12" s="5">
        <f>+I24</f>
        <v>292.29236130065846</v>
      </c>
      <c r="O12" s="8">
        <f>+N12/$N$21</f>
        <v>0.05393334072738726</v>
      </c>
      <c r="T12" s="22"/>
    </row>
    <row r="13" spans="1:20" ht="13.5">
      <c r="A13" s="67"/>
      <c r="B13" s="50"/>
      <c r="C13" s="51"/>
      <c r="D13" s="50"/>
      <c r="E13" s="47"/>
      <c r="F13" s="51"/>
      <c r="G13" s="101"/>
      <c r="H13" s="80"/>
      <c r="I13" s="14"/>
      <c r="K13" s="6"/>
      <c r="L13" s="1"/>
      <c r="M13" s="88"/>
      <c r="N13" s="5"/>
      <c r="O13" s="8"/>
      <c r="T13" s="22"/>
    </row>
    <row r="14" spans="1:22" ht="13.5">
      <c r="A14" s="67" t="s">
        <v>28</v>
      </c>
      <c r="B14" s="50"/>
      <c r="C14" s="108"/>
      <c r="D14" s="50"/>
      <c r="E14" s="47"/>
      <c r="F14" s="108"/>
      <c r="G14" s="102"/>
      <c r="H14" s="80"/>
      <c r="I14" s="14"/>
      <c r="J14" s="6"/>
      <c r="L14" s="1"/>
      <c r="M14" t="s">
        <v>13</v>
      </c>
      <c r="N14" s="6">
        <f>+I12+I14+I13</f>
        <v>2104.229891548478</v>
      </c>
      <c r="O14" s="8">
        <f aca="true" t="shared" si="0" ref="O14:O19">+N14/$N$21</f>
        <v>0.38826929039346586</v>
      </c>
      <c r="S14" s="88"/>
      <c r="T14" s="22"/>
      <c r="V14" s="106"/>
    </row>
    <row r="15" spans="1:22" ht="13.5">
      <c r="A15" s="66" t="s">
        <v>70</v>
      </c>
      <c r="B15" s="50"/>
      <c r="C15" s="51"/>
      <c r="D15" s="50"/>
      <c r="E15" s="47"/>
      <c r="F15" s="51"/>
      <c r="G15" s="102"/>
      <c r="H15" s="80"/>
      <c r="I15" s="14"/>
      <c r="J15" s="6"/>
      <c r="L15" s="1"/>
      <c r="M15" t="s">
        <v>71</v>
      </c>
      <c r="N15" s="6">
        <f>+I16</f>
        <v>763.7121011534805</v>
      </c>
      <c r="O15" s="8">
        <f t="shared" si="0"/>
        <v>0.14091899215515596</v>
      </c>
      <c r="R15" s="88"/>
      <c r="S15" s="88"/>
      <c r="T15" s="22"/>
      <c r="V15" s="106"/>
    </row>
    <row r="16" spans="1:22" ht="13.5">
      <c r="A16" s="67" t="s">
        <v>1</v>
      </c>
      <c r="B16" s="50">
        <v>369502872</v>
      </c>
      <c r="C16" s="108">
        <f>(+B16*G16)/B$5</f>
        <v>2545707086.5194893</v>
      </c>
      <c r="D16" s="50">
        <f>110850858</f>
        <v>110850858</v>
      </c>
      <c r="E16" s="47">
        <f>+D16/B16</f>
        <v>0.29999999025717994</v>
      </c>
      <c r="F16" s="108">
        <f>+C16*E16</f>
        <v>763712101.1534808</v>
      </c>
      <c r="G16" s="101">
        <v>5870.1</v>
      </c>
      <c r="H16" s="80">
        <f>+G16*D16/1000000</f>
        <v>650705.6215458</v>
      </c>
      <c r="I16" s="14">
        <f>(+H16/B$5)</f>
        <v>763.7121011534805</v>
      </c>
      <c r="J16" s="6"/>
      <c r="L16" s="1"/>
      <c r="M16" t="s">
        <v>14</v>
      </c>
      <c r="N16" s="6">
        <f>+I19+I20</f>
        <v>521.0369693555392</v>
      </c>
      <c r="O16" s="8">
        <f t="shared" si="0"/>
        <v>0.09614094694357045</v>
      </c>
      <c r="R16" s="88"/>
      <c r="S16" s="88"/>
      <c r="T16" s="22"/>
      <c r="V16" s="106"/>
    </row>
    <row r="17" spans="1:22" ht="13.5">
      <c r="A17" s="68"/>
      <c r="B17" s="50"/>
      <c r="C17" s="51"/>
      <c r="D17" s="50"/>
      <c r="E17" s="47"/>
      <c r="F17" s="51"/>
      <c r="G17" s="101"/>
      <c r="H17" s="80"/>
      <c r="I17" s="14"/>
      <c r="J17" s="6"/>
      <c r="L17" s="1"/>
      <c r="M17" t="s">
        <v>18</v>
      </c>
      <c r="N17" s="5">
        <f>+I26</f>
        <v>727.9853056817248</v>
      </c>
      <c r="O17" s="8">
        <f t="shared" si="0"/>
        <v>0.13432673834222153</v>
      </c>
      <c r="R17" s="88"/>
      <c r="S17" s="88"/>
      <c r="T17" s="22"/>
      <c r="V17" s="106"/>
    </row>
    <row r="18" spans="1:22" ht="13.5">
      <c r="A18" s="66" t="s">
        <v>29</v>
      </c>
      <c r="B18" s="50"/>
      <c r="C18" s="51"/>
      <c r="D18" s="50"/>
      <c r="E18" s="47"/>
      <c r="F18" s="51"/>
      <c r="G18" s="101"/>
      <c r="H18" s="80"/>
      <c r="I18" s="14"/>
      <c r="J18" s="6"/>
      <c r="L18" s="1"/>
      <c r="N18" s="6"/>
      <c r="O18" s="8"/>
      <c r="T18" s="22"/>
      <c r="V18" s="106"/>
    </row>
    <row r="19" spans="1:20" ht="13.5">
      <c r="A19" s="69" t="s">
        <v>19</v>
      </c>
      <c r="B19" s="53">
        <v>22264779169</v>
      </c>
      <c r="C19" s="108" t="s">
        <v>7</v>
      </c>
      <c r="D19" s="53">
        <v>22126166227</v>
      </c>
      <c r="E19" s="55">
        <f>+D19/B19</f>
        <v>0.9937743401383924</v>
      </c>
      <c r="F19" s="108" t="s">
        <v>7</v>
      </c>
      <c r="G19" s="107" t="s">
        <v>7</v>
      </c>
      <c r="H19" s="80">
        <v>311808</v>
      </c>
      <c r="I19" s="14">
        <f>(+H19/B$5)</f>
        <v>365.95894510756665</v>
      </c>
      <c r="J19" s="36" t="s">
        <v>57</v>
      </c>
      <c r="L19" s="1"/>
      <c r="M19" t="s">
        <v>60</v>
      </c>
      <c r="N19" s="35">
        <f>+I29</f>
        <v>318.5764339283828</v>
      </c>
      <c r="O19" s="8">
        <f t="shared" si="0"/>
        <v>0.05878323772239045</v>
      </c>
      <c r="T19" s="8"/>
    </row>
    <row r="20" spans="1:20" ht="13.5">
      <c r="A20" s="69" t="s">
        <v>20</v>
      </c>
      <c r="B20" s="53">
        <v>751740</v>
      </c>
      <c r="C20" s="108" t="s">
        <v>7</v>
      </c>
      <c r="D20" s="53">
        <v>751523</v>
      </c>
      <c r="E20" s="55">
        <f>+D20/B20</f>
        <v>0.9997113363662968</v>
      </c>
      <c r="F20" s="108" t="s">
        <v>7</v>
      </c>
      <c r="G20" s="107" t="s">
        <v>7</v>
      </c>
      <c r="H20" s="80">
        <f>168035.817-5136.682-30768.006</f>
        <v>132131.12900000002</v>
      </c>
      <c r="I20" s="14">
        <f>(+H20/B$5)</f>
        <v>155.0780242479725</v>
      </c>
      <c r="J20" s="36" t="s">
        <v>58</v>
      </c>
      <c r="L20" s="1"/>
      <c r="N20" s="35"/>
      <c r="O20" s="8"/>
      <c r="T20" s="8"/>
    </row>
    <row r="21" spans="1:15" ht="13.5">
      <c r="A21" s="66" t="s">
        <v>30</v>
      </c>
      <c r="B21" s="50"/>
      <c r="C21" s="51"/>
      <c r="D21" s="50"/>
      <c r="E21" s="47"/>
      <c r="F21" s="51"/>
      <c r="G21" s="101"/>
      <c r="H21" s="80"/>
      <c r="I21" s="14"/>
      <c r="J21" s="6"/>
      <c r="L21" s="1"/>
      <c r="M21" t="s">
        <v>8</v>
      </c>
      <c r="N21" s="6">
        <f>SUM(N10:N19)</f>
        <v>5419.511518451756</v>
      </c>
      <c r="O21" s="8">
        <f>SUM(O10:O19)</f>
        <v>0.9999999999999999</v>
      </c>
    </row>
    <row r="22" spans="1:15" ht="13.5">
      <c r="A22" s="69" t="s">
        <v>15</v>
      </c>
      <c r="B22" s="53">
        <v>36796876188</v>
      </c>
      <c r="C22" s="108">
        <f>(+B22*G22)/B$5</f>
        <v>735047865.356572</v>
      </c>
      <c r="D22" s="53">
        <v>22611783280</v>
      </c>
      <c r="E22" s="55">
        <f>+D22/B22</f>
        <v>0.614502795413216</v>
      </c>
      <c r="F22" s="108">
        <f>+C22*E22</f>
        <v>451688968.0241307</v>
      </c>
      <c r="G22" s="103">
        <v>17.02</v>
      </c>
      <c r="H22" s="80">
        <f>+G22*D22/1000000</f>
        <v>384852.55142559996</v>
      </c>
      <c r="I22" s="14">
        <f>(+H22/B$5)</f>
        <v>451.6889680241306</v>
      </c>
      <c r="J22" s="6"/>
      <c r="L22" s="1"/>
      <c r="M22" t="s">
        <v>61</v>
      </c>
      <c r="N22" s="6">
        <f>I35</f>
        <v>-1160.2742955060269</v>
      </c>
      <c r="O22" s="8"/>
    </row>
    <row r="23" spans="1:15" ht="13.5">
      <c r="A23" s="89" t="s">
        <v>31</v>
      </c>
      <c r="B23" s="53"/>
      <c r="C23" s="54"/>
      <c r="D23" s="53"/>
      <c r="E23" s="55"/>
      <c r="F23" s="54"/>
      <c r="G23" s="103"/>
      <c r="H23" s="80"/>
      <c r="I23" s="14"/>
      <c r="J23" s="6"/>
      <c r="L23" s="1"/>
      <c r="N23" s="6"/>
      <c r="O23" s="8"/>
    </row>
    <row r="24" spans="1:15" ht="13.5">
      <c r="A24" s="69" t="s">
        <v>32</v>
      </c>
      <c r="B24" s="53">
        <v>9736791983</v>
      </c>
      <c r="C24" s="108">
        <f>(+B24*G24)/B$5</f>
        <v>559960103.7134843</v>
      </c>
      <c r="D24" s="53">
        <v>5082486951</v>
      </c>
      <c r="E24" s="55">
        <f>+D24/B24</f>
        <v>0.5219878333514564</v>
      </c>
      <c r="F24" s="108">
        <f>+C24*E24</f>
        <v>292292361.30065846</v>
      </c>
      <c r="G24" s="103">
        <v>49</v>
      </c>
      <c r="H24" s="80">
        <f>+G24*D24/1000000</f>
        <v>249041.860599</v>
      </c>
      <c r="I24" s="14">
        <f>(+H24/B$5)</f>
        <v>292.29236130065846</v>
      </c>
      <c r="J24" s="6"/>
      <c r="L24" s="1"/>
      <c r="N24" s="6"/>
      <c r="O24" s="8"/>
    </row>
    <row r="25" spans="1:15" ht="13.5">
      <c r="A25" s="66" t="s">
        <v>33</v>
      </c>
      <c r="B25" s="53"/>
      <c r="C25" s="54"/>
      <c r="D25" s="53"/>
      <c r="E25" s="55"/>
      <c r="F25" s="56"/>
      <c r="G25" s="103"/>
      <c r="H25" s="80"/>
      <c r="I25" s="14"/>
      <c r="J25" s="6"/>
      <c r="L25" s="1"/>
      <c r="N25" s="6"/>
      <c r="O25" s="8"/>
    </row>
    <row r="26" spans="1:15" ht="13.5">
      <c r="A26" s="69" t="s">
        <v>17</v>
      </c>
      <c r="B26" s="59" t="s">
        <v>7</v>
      </c>
      <c r="C26" s="59" t="s">
        <v>7</v>
      </c>
      <c r="D26" s="59" t="s">
        <v>7</v>
      </c>
      <c r="E26" s="55">
        <v>1</v>
      </c>
      <c r="F26" s="59" t="s">
        <v>7</v>
      </c>
      <c r="G26" s="60" t="s">
        <v>7</v>
      </c>
      <c r="H26" s="109">
        <v>620265.32</v>
      </c>
      <c r="I26" s="14">
        <f>(+H26/B$5)</f>
        <v>727.9853056817248</v>
      </c>
      <c r="J26" s="36" t="s">
        <v>59</v>
      </c>
      <c r="L26" s="1"/>
      <c r="N26" s="6"/>
      <c r="O26" s="8"/>
    </row>
    <row r="27" spans="1:15" ht="13.5">
      <c r="A27" s="69"/>
      <c r="B27" s="53"/>
      <c r="C27" s="54"/>
      <c r="D27" s="53"/>
      <c r="E27" s="55"/>
      <c r="F27" s="56"/>
      <c r="G27" s="103"/>
      <c r="H27" s="80"/>
      <c r="I27" s="14"/>
      <c r="J27" s="6"/>
      <c r="L27" s="1"/>
      <c r="N27" s="6"/>
      <c r="O27" s="8"/>
    </row>
    <row r="28" spans="1:15" ht="13.5">
      <c r="A28" s="70"/>
      <c r="B28" s="57"/>
      <c r="C28" s="57"/>
      <c r="D28" s="57"/>
      <c r="E28" s="57"/>
      <c r="F28" s="57"/>
      <c r="G28" s="103"/>
      <c r="H28" s="110"/>
      <c r="I28" s="58"/>
      <c r="J28" s="6"/>
      <c r="L28" s="1"/>
      <c r="M28" t="s">
        <v>2</v>
      </c>
      <c r="N28" s="6">
        <f>+N21+N22</f>
        <v>4259.23722294573</v>
      </c>
      <c r="O28" s="8"/>
    </row>
    <row r="29" spans="1:12" ht="13.5">
      <c r="A29" s="66" t="s">
        <v>34</v>
      </c>
      <c r="B29" s="50"/>
      <c r="C29" s="61"/>
      <c r="D29" s="55"/>
      <c r="E29" s="47"/>
      <c r="F29" s="51"/>
      <c r="G29" s="101"/>
      <c r="H29" s="111">
        <v>271436.679</v>
      </c>
      <c r="I29" s="49">
        <f>H29/B$5</f>
        <v>318.5764339283828</v>
      </c>
      <c r="J29" s="36" t="s">
        <v>59</v>
      </c>
      <c r="L29" s="1"/>
    </row>
    <row r="30" spans="1:12" ht="12.75">
      <c r="A30" s="71"/>
      <c r="B30" s="47"/>
      <c r="C30" s="52"/>
      <c r="D30" s="50"/>
      <c r="E30" s="50"/>
      <c r="F30" s="51"/>
      <c r="G30" s="101"/>
      <c r="H30" s="80"/>
      <c r="I30" s="14"/>
      <c r="L30" s="1"/>
    </row>
    <row r="31" spans="1:14" ht="12.75">
      <c r="A31" s="75" t="s">
        <v>35</v>
      </c>
      <c r="B31" s="76"/>
      <c r="C31" s="77"/>
      <c r="D31" s="78"/>
      <c r="E31" s="76"/>
      <c r="F31" s="76"/>
      <c r="G31" s="112"/>
      <c r="H31" s="81">
        <f>SUM(H10:H30)</f>
        <v>4617586.39906645</v>
      </c>
      <c r="I31" s="79">
        <f>SUM(I10:I30)</f>
        <v>5419.511518451756</v>
      </c>
      <c r="L31" s="1"/>
      <c r="M31" s="23" t="s">
        <v>62</v>
      </c>
      <c r="N31" s="23">
        <f>+F40</f>
        <v>1662759593</v>
      </c>
    </row>
    <row r="32" spans="1:14" ht="13.5">
      <c r="A32" s="87" t="s">
        <v>36</v>
      </c>
      <c r="B32" s="12"/>
      <c r="C32" s="12"/>
      <c r="D32" s="12"/>
      <c r="E32" s="12"/>
      <c r="F32" s="12"/>
      <c r="G32" s="113"/>
      <c r="H32" s="80">
        <f>+B64</f>
        <v>988588.508</v>
      </c>
      <c r="I32" s="49">
        <f>+H32/B5</f>
        <v>1160.2742955060269</v>
      </c>
      <c r="K32" s="1"/>
      <c r="L32" s="1"/>
      <c r="M32" s="23"/>
      <c r="N32" s="23"/>
    </row>
    <row r="33" spans="1:14" ht="13.5" thickBot="1">
      <c r="A33" s="72"/>
      <c r="B33" s="15"/>
      <c r="C33" s="15"/>
      <c r="D33" s="15"/>
      <c r="E33" s="15"/>
      <c r="F33" s="15"/>
      <c r="G33" s="15"/>
      <c r="H33" s="62"/>
      <c r="I33" s="63"/>
      <c r="K33" s="3"/>
      <c r="L33" s="1"/>
      <c r="M33" t="s">
        <v>63</v>
      </c>
      <c r="N33" s="23">
        <f>+N28*1000000</f>
        <v>4259237222.9457297</v>
      </c>
    </row>
    <row r="34" spans="1:14" ht="12.75">
      <c r="A34" s="73" t="s">
        <v>37</v>
      </c>
      <c r="B34" s="9"/>
      <c r="C34" s="9"/>
      <c r="D34" s="9"/>
      <c r="E34" s="9"/>
      <c r="F34" s="9"/>
      <c r="G34" s="9"/>
      <c r="H34" s="10">
        <f>+H31</f>
        <v>4617586.39906645</v>
      </c>
      <c r="I34" s="11">
        <f>H34/B$5</f>
        <v>5419.511518451756</v>
      </c>
      <c r="K34" s="1"/>
      <c r="L34" s="1"/>
      <c r="M34" s="23"/>
      <c r="N34" s="23"/>
    </row>
    <row r="35" spans="1:14" ht="12.75">
      <c r="A35" s="74" t="s">
        <v>38</v>
      </c>
      <c r="B35" s="12"/>
      <c r="C35" s="12"/>
      <c r="D35" s="12"/>
      <c r="E35" s="12"/>
      <c r="F35" s="12"/>
      <c r="G35" s="12"/>
      <c r="H35" s="13">
        <f>-H32</f>
        <v>-988588.508</v>
      </c>
      <c r="I35" s="14">
        <f>H35/B$5</f>
        <v>-1160.2742955060269</v>
      </c>
      <c r="K35" s="1"/>
      <c r="L35" s="1"/>
      <c r="M35" t="s">
        <v>64</v>
      </c>
      <c r="N35" s="26">
        <f>+B5</f>
        <v>852.03</v>
      </c>
    </row>
    <row r="36" spans="1:14" ht="13.5" thickBot="1">
      <c r="A36" s="41" t="s">
        <v>39</v>
      </c>
      <c r="B36" s="15"/>
      <c r="C36" s="15"/>
      <c r="D36" s="15"/>
      <c r="E36" s="15"/>
      <c r="F36" s="15"/>
      <c r="G36" s="82" t="s">
        <v>2</v>
      </c>
      <c r="H36" s="41">
        <f>+H34+H35</f>
        <v>3628997.89106645</v>
      </c>
      <c r="I36" s="42">
        <f>+I34+I35</f>
        <v>4259.23722294573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65</v>
      </c>
      <c r="N37" s="39">
        <f>+(N33*N35)/N31</f>
        <v>2182.515082964522</v>
      </c>
    </row>
    <row r="38" spans="1:14" ht="12.75">
      <c r="A38" s="1"/>
      <c r="B38" s="1"/>
      <c r="C38" s="1"/>
      <c r="D38" s="1"/>
      <c r="E38" s="1"/>
      <c r="F38" s="38" t="s">
        <v>68</v>
      </c>
      <c r="G38" s="45">
        <f>+H36*1000000/F40</f>
        <v>2182.515082964522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3" t="s">
        <v>9</v>
      </c>
      <c r="B40" s="16"/>
      <c r="C40" s="16"/>
      <c r="D40" s="16"/>
      <c r="E40" s="16"/>
      <c r="F40" s="115">
        <f>1662759593</f>
        <v>1662759593</v>
      </c>
      <c r="G40" s="104">
        <v>990.47</v>
      </c>
      <c r="H40" s="17">
        <f>+G40*F40/1000000</f>
        <v>1646913.49407871</v>
      </c>
      <c r="I40" s="18">
        <f>H40/B$5</f>
        <v>1932.928997897621</v>
      </c>
      <c r="K40" s="1"/>
      <c r="L40" s="1"/>
      <c r="N40" s="6"/>
    </row>
    <row r="41" spans="1:12" ht="13.5" thickBot="1">
      <c r="A41" s="28" t="s">
        <v>3</v>
      </c>
      <c r="B41" s="1"/>
      <c r="C41" s="1"/>
      <c r="D41" s="1"/>
      <c r="E41" s="1"/>
      <c r="F41" s="1"/>
      <c r="G41" s="1"/>
      <c r="H41" s="19">
        <f>(H40-H36)/H36</f>
        <v>-0.546179539499613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4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tr">
        <f>+B8</f>
        <v>Total acciones S/P</v>
      </c>
      <c r="C48" s="30" t="str">
        <f>+C8</f>
        <v>Valor bursátil de la empresa en USD</v>
      </c>
      <c r="F48" s="30" t="str">
        <f>+F8</f>
        <v>Valor de la inversión (USD)</v>
      </c>
      <c r="G48" s="30" t="str">
        <f>+G8</f>
        <v>Precio por acción ($)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al 31 de marzo de 2020</v>
      </c>
      <c r="C49" s="32" t="str">
        <f>+B49</f>
        <v>al 31 de marzo de 2020</v>
      </c>
      <c r="D49" s="32" t="s">
        <v>5</v>
      </c>
      <c r="E49" s="32" t="s">
        <v>6</v>
      </c>
      <c r="F49" s="32" t="str">
        <f>+B49</f>
        <v>al 31 de marzo de 2020</v>
      </c>
      <c r="G49" s="32" t="str">
        <f>+F49</f>
        <v>al 31 de marzo de 2020</v>
      </c>
      <c r="I49" s="1"/>
      <c r="J49" s="5"/>
      <c r="K49" s="1"/>
      <c r="L49" s="1"/>
      <c r="M49" s="34"/>
    </row>
    <row r="50" spans="1:12" ht="12.75">
      <c r="A50" s="1" t="s">
        <v>4</v>
      </c>
      <c r="B50" s="1">
        <f>+B12</f>
        <v>101017081114</v>
      </c>
      <c r="C50" s="99">
        <f>(+B50*G50)/B$5</f>
        <v>8192528790.039552</v>
      </c>
      <c r="D50" s="1">
        <f>+D12</f>
        <v>25945976765.5</v>
      </c>
      <c r="E50" s="22">
        <f>+D50/B50</f>
        <v>0.2568474210437678</v>
      </c>
      <c r="F50" s="100">
        <f>+C50*E50</f>
        <v>2104229891.5484781</v>
      </c>
      <c r="G50" s="26">
        <f>+G12</f>
        <v>69.1</v>
      </c>
      <c r="I50" s="1"/>
      <c r="J50" s="5"/>
      <c r="K50" s="1"/>
      <c r="L50" s="1"/>
    </row>
    <row r="51" spans="1:12" ht="12.75">
      <c r="A51" s="91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1:12" ht="12.75">
      <c r="A52" s="1"/>
      <c r="G52" s="37"/>
      <c r="I52" s="1"/>
      <c r="J52" s="5"/>
      <c r="K52" s="1"/>
      <c r="L52" s="1"/>
    </row>
    <row r="53" spans="1:13" ht="12.75">
      <c r="A53" s="1"/>
      <c r="G53" s="37"/>
      <c r="I53" s="1"/>
      <c r="J53" s="5"/>
      <c r="K53" s="1"/>
      <c r="L53" s="1"/>
      <c r="M53" s="23"/>
    </row>
    <row r="54" spans="1:12" ht="12.75">
      <c r="A54" s="1"/>
      <c r="G54" s="37"/>
      <c r="I54" s="1"/>
      <c r="J54" s="5"/>
      <c r="K54" s="1"/>
      <c r="L54" s="1"/>
    </row>
    <row r="55" spans="1:12" ht="12.75">
      <c r="A55" s="1"/>
      <c r="G55" s="37"/>
      <c r="H55" s="1"/>
      <c r="I55" s="1"/>
      <c r="J55" s="1"/>
      <c r="K55" s="1"/>
      <c r="L55" s="33"/>
    </row>
    <row r="56" spans="1:12" ht="12.75">
      <c r="A56" s="1"/>
      <c r="G56" s="1"/>
      <c r="H56" s="1"/>
      <c r="I56" s="1"/>
      <c r="J56" s="1"/>
      <c r="L56" s="1"/>
    </row>
    <row r="57" spans="1:12" ht="12.75">
      <c r="A57" s="1"/>
      <c r="G57" s="1"/>
      <c r="H57" s="1"/>
      <c r="I57" s="1"/>
      <c r="J57" s="1"/>
      <c r="L57" s="1"/>
    </row>
    <row r="58" spans="1:12" ht="12.75">
      <c r="A58" s="1"/>
      <c r="G58" s="1"/>
      <c r="L58" s="1"/>
    </row>
    <row r="59" spans="2:12" ht="12.75">
      <c r="B59" s="30" t="str">
        <f>+H9</f>
        <v>MM$</v>
      </c>
      <c r="C59" s="30" t="str">
        <f>+I9</f>
        <v>MMUSD</v>
      </c>
      <c r="L59" s="1"/>
    </row>
    <row r="60" spans="1:12" ht="12.75">
      <c r="A60" t="s">
        <v>41</v>
      </c>
      <c r="B60" s="3">
        <v>863525.418</v>
      </c>
      <c r="C60" s="6">
        <f>+B60/B5</f>
        <v>1013.4917995845217</v>
      </c>
      <c r="D60" s="23"/>
      <c r="H60" s="23"/>
      <c r="L60" s="1"/>
    </row>
    <row r="61" spans="1:8" ht="12.75">
      <c r="A61" t="s">
        <v>42</v>
      </c>
      <c r="B61" s="3">
        <v>23400.79</v>
      </c>
      <c r="C61" s="5">
        <f>+B61/B5</f>
        <v>27.464748893818296</v>
      </c>
      <c r="D61" s="1"/>
      <c r="E61" s="1"/>
      <c r="H61" s="23"/>
    </row>
    <row r="62" spans="1:8" ht="12.75">
      <c r="A62" t="s">
        <v>43</v>
      </c>
      <c r="B62" s="3">
        <v>101662.3</v>
      </c>
      <c r="C62" s="5">
        <f>+B62/B5</f>
        <v>119.31774702768682</v>
      </c>
      <c r="F62" s="99"/>
      <c r="G62" s="22"/>
      <c r="H62" s="23"/>
    </row>
    <row r="63" spans="2:8" ht="12.75">
      <c r="B63" s="3"/>
      <c r="C63" s="5"/>
      <c r="F63" s="1"/>
      <c r="G63" s="22"/>
      <c r="H63" s="23"/>
    </row>
    <row r="64" spans="1:8" ht="12.75">
      <c r="A64" s="24" t="s">
        <v>44</v>
      </c>
      <c r="B64" s="105">
        <f>+B60+B61+B62+B63</f>
        <v>988588.508</v>
      </c>
      <c r="C64" s="85">
        <f>+C60+C61+C62</f>
        <v>1160.2742955060269</v>
      </c>
      <c r="D64" s="1"/>
      <c r="F64" s="99"/>
      <c r="G64" s="22"/>
      <c r="H64" s="23"/>
    </row>
    <row r="65" spans="2:8" ht="12.75">
      <c r="B65" s="1"/>
      <c r="C65" s="1"/>
      <c r="D65" s="1"/>
      <c r="F65" s="99"/>
      <c r="G65" s="22"/>
      <c r="H65" s="23"/>
    </row>
    <row r="66" spans="2:6" ht="12.75">
      <c r="B66" s="1"/>
      <c r="C66" s="1"/>
      <c r="F66" s="1"/>
    </row>
    <row r="67" spans="1:6" ht="12.75">
      <c r="A67" t="s">
        <v>45</v>
      </c>
      <c r="B67" s="1"/>
      <c r="C67" s="1"/>
      <c r="F67" s="1"/>
    </row>
    <row r="68" spans="1:6" ht="12.75">
      <c r="A68" t="s">
        <v>46</v>
      </c>
      <c r="C68" s="1"/>
      <c r="F68" s="38"/>
    </row>
    <row r="69" spans="3:6" ht="12.75">
      <c r="C69" s="1"/>
      <c r="F69" s="38"/>
    </row>
    <row r="70" spans="2:6" ht="12.75">
      <c r="B70" s="38" t="s">
        <v>4</v>
      </c>
      <c r="C70" s="38" t="s">
        <v>9</v>
      </c>
      <c r="D70" s="38" t="s">
        <v>10</v>
      </c>
      <c r="E70" s="26"/>
      <c r="F70" s="26"/>
    </row>
    <row r="71" spans="2:6" ht="12.75">
      <c r="B71" s="22">
        <f>+C71+D71</f>
        <v>1</v>
      </c>
      <c r="C71" s="86">
        <v>0.5</v>
      </c>
      <c r="D71" s="86">
        <v>0.5</v>
      </c>
      <c r="E71" s="23"/>
      <c r="F71" s="23"/>
    </row>
    <row r="72" spans="1:6" ht="12.75">
      <c r="A72" t="s">
        <v>47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103" ht="12.75">
      <c r="C103" s="88" t="s">
        <v>69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Usuario</cp:lastModifiedBy>
  <cp:lastPrinted>2020-06-24T22:03:04Z</cp:lastPrinted>
  <dcterms:created xsi:type="dcterms:W3CDTF">2000-08-28T16:15:11Z</dcterms:created>
  <dcterms:modified xsi:type="dcterms:W3CDTF">2020-06-24T22:19:28Z</dcterms:modified>
  <cp:category/>
  <cp:version/>
  <cp:contentType/>
  <cp:contentStatus/>
</cp:coreProperties>
</file>